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922" activeTab="3"/>
  </bookViews>
  <sheets>
    <sheet name="титульный" sheetId="1" r:id="rId1"/>
    <sheet name="таб.1 фин.сост" sheetId="2" r:id="rId2"/>
    <sheet name="таб.2 поступл.и выплаты" sheetId="3" r:id="rId3"/>
    <sheet name="табл.2.1 закупка товаров" sheetId="4" r:id="rId4"/>
    <sheet name="тал.3 справочная" sheetId="5" r:id="rId5"/>
    <sheet name="1.зарплата" sheetId="6" r:id="rId6"/>
    <sheet name="2.соц" sheetId="7" r:id="rId7"/>
    <sheet name="3.налоги" sheetId="8" r:id="rId8"/>
    <sheet name="5.прочие" sheetId="9" r:id="rId9"/>
    <sheet name="6.товары работы услуги" sheetId="10" r:id="rId10"/>
    <sheet name="4.безвозм" sheetId="11" r:id="rId11"/>
    <sheet name="2019" sheetId="12" r:id="rId12"/>
    <sheet name="2020" sheetId="13" r:id="rId13"/>
  </sheets>
  <definedNames>
    <definedName name="_xlnm.Print_Area" localSheetId="5">'1.зарплата'!$A$1:$J$495</definedName>
    <definedName name="_xlnm.Print_Area" localSheetId="6">'2.соц'!$A$1:$F$12</definedName>
    <definedName name="_xlnm.Print_Area" localSheetId="7">'3.налоги'!$A$1:$F$78</definedName>
    <definedName name="_xlnm.Print_Area" localSheetId="8">'5.прочие'!$A$2:$F$174</definedName>
    <definedName name="_xlnm.Print_Area" localSheetId="9">'6.товары работы услуги'!$A$1:$F$1270</definedName>
    <definedName name="_xlnm.Print_Area" localSheetId="1">'таб.1 фин.сост'!$A$1:$B$84</definedName>
    <definedName name="_xlnm.Print_Area" localSheetId="0">'титульный'!$A$1:$DD$45</definedName>
  </definedNames>
  <calcPr fullCalcOnLoad="1"/>
</workbook>
</file>

<file path=xl/comments10.xml><?xml version="1.0" encoding="utf-8"?>
<comments xmlns="http://schemas.openxmlformats.org/spreadsheetml/2006/main">
  <authors>
    <author>Дмитрий</author>
  </authors>
  <commentList>
    <comment ref="B1268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пени, штрафы 853. надо поставить в 3 закладку. Если оставлять здесь, то с таким наименованием</t>
        </r>
      </text>
    </comment>
    <comment ref="B1212" authorId="0">
      <text>
        <r>
          <rPr>
            <b/>
            <sz val="9"/>
            <rFont val="Tahoma"/>
            <family val="2"/>
          </rPr>
          <t>Дмитрий:</t>
        </r>
        <r>
          <rPr>
            <sz val="9"/>
            <rFont val="Tahoma"/>
            <family val="2"/>
          </rPr>
          <t xml:space="preserve">
продукты питания????</t>
        </r>
      </text>
    </comment>
  </commentList>
</comments>
</file>

<file path=xl/sharedStrings.xml><?xml version="1.0" encoding="utf-8"?>
<sst xmlns="http://schemas.openxmlformats.org/spreadsheetml/2006/main" count="2896" uniqueCount="646">
  <si>
    <t xml:space="preserve">медосмотры </t>
  </si>
  <si>
    <t xml:space="preserve">услуги в области информационных технологий </t>
  </si>
  <si>
    <t>прочие работы, услуги</t>
  </si>
  <si>
    <t>12416т - Субсидия на финансовое обеспечение выполнения муниципального задания  муниципальными учреждениями в части финансирования расходов на оплату питания по организации отдыха и оздоровления детей и подростков</t>
  </si>
  <si>
    <t>прочие работы, услуги (повышение квалификации)</t>
  </si>
  <si>
    <t>Итого основные средства:</t>
  </si>
  <si>
    <t>Итого материальные запасы:</t>
  </si>
  <si>
    <t xml:space="preserve">6.8. Расчет (обоснование) прочих расходов </t>
  </si>
  <si>
    <t>900000 - остаток средств субсидии, предоставляемой в соответствии с абзацем вторым пункта 1 статьи 78.1 Бюджетного кодекса Российской Федерации за 2016 год на 01.01.2017</t>
  </si>
  <si>
    <t>1цо057</t>
  </si>
  <si>
    <t>исп.листы</t>
  </si>
  <si>
    <t>налог на имущество</t>
  </si>
  <si>
    <t>прочие налоги, сборы</t>
  </si>
  <si>
    <t>иные платежи</t>
  </si>
  <si>
    <t>все, что не попало в план закупок</t>
  </si>
  <si>
    <t>питание (область)</t>
  </si>
  <si>
    <t>Таблица № 1</t>
  </si>
  <si>
    <t>Таблица № 2</t>
  </si>
  <si>
    <t>Таблица № 2.1</t>
  </si>
  <si>
    <t>Таблица № 3</t>
  </si>
  <si>
    <t>1цо055</t>
  </si>
  <si>
    <t>кредиторская задолженность</t>
  </si>
  <si>
    <t>закупка товаров, работ, услуг в целях капитального ремонта государственного (муниципального) имущества</t>
  </si>
  <si>
    <t>Начисления на заработную плату (страховые взносы в Пенсионный фонд Российской Федерации, страховые взносы в Фонд социального страхования Российской Федерации, страховые взносы в Федеральный фонд обязательного медицинского страхования, всего</t>
  </si>
  <si>
    <t>ежемесячное пособие по уходу за ребенком до трех лет из фонда работодателя</t>
  </si>
  <si>
    <t>молоко с м.д.ж.2,5-3,2%,</t>
  </si>
  <si>
    <t xml:space="preserve">кисломолочные продукты (2,5, 3,2) </t>
  </si>
  <si>
    <t xml:space="preserve">Творог (с м.д.ж.не более 9 %) </t>
  </si>
  <si>
    <t>Сметана с м.д.ж.не более 15%</t>
  </si>
  <si>
    <t>Сыр</t>
  </si>
  <si>
    <t>Мясо жилованное (мясо на кости) 1 кат.</t>
  </si>
  <si>
    <t>Цыплята 1 категории потрошеные</t>
  </si>
  <si>
    <t>Рыба (филе)</t>
  </si>
  <si>
    <t xml:space="preserve">Колбасные изделия </t>
  </si>
  <si>
    <t xml:space="preserve">Яйцо куриное диетическое </t>
  </si>
  <si>
    <t xml:space="preserve">Картофель:                  </t>
  </si>
  <si>
    <t>Овощи разные(морковь, свекла, капуста, лук), зелень</t>
  </si>
  <si>
    <t>Фрукты (плоды) свежие</t>
  </si>
  <si>
    <t>Фрукты (плоды) сухие</t>
  </si>
  <si>
    <t>Соки плодоовощные, напитки витаминизированные, в т.ч. Инстантные</t>
  </si>
  <si>
    <t>Хлеб пшеничный или хлеб зерновой</t>
  </si>
  <si>
    <t>Хлеб ржаной (ржано-пшеничный)</t>
  </si>
  <si>
    <t>Крупы ( злаки),бобовые</t>
  </si>
  <si>
    <t>Макаронные изделия группы А</t>
  </si>
  <si>
    <t>Мука пшеничная хлебопекарная</t>
  </si>
  <si>
    <t>Масло сливочное</t>
  </si>
  <si>
    <t>Масло растительное</t>
  </si>
  <si>
    <t>Кондитерские изделия</t>
  </si>
  <si>
    <t>Чай</t>
  </si>
  <si>
    <t>Какао-порошок</t>
  </si>
  <si>
    <t>Сахар</t>
  </si>
  <si>
    <t>Соль</t>
  </si>
  <si>
    <t>Дрожжи</t>
  </si>
  <si>
    <t>интернет</t>
  </si>
  <si>
    <t>прочие работы, услуги:</t>
  </si>
  <si>
    <t>прочие работы, услуги (услуги типографии: бланки документов об образовании)</t>
  </si>
  <si>
    <t>парта ученическая</t>
  </si>
  <si>
    <t>стул ученический</t>
  </si>
  <si>
    <t>степлер</t>
  </si>
  <si>
    <t>скрепки</t>
  </si>
  <si>
    <t>скотч</t>
  </si>
  <si>
    <t>скобы</t>
  </si>
  <si>
    <t>ручка</t>
  </si>
  <si>
    <t>папка</t>
  </si>
  <si>
    <t>ножницы</t>
  </si>
  <si>
    <t>клей-карандаш</t>
  </si>
  <si>
    <t>клей пва</t>
  </si>
  <si>
    <t>грифель</t>
  </si>
  <si>
    <t>антистеплер</t>
  </si>
  <si>
    <t>линейка</t>
  </si>
  <si>
    <t>штрих</t>
  </si>
  <si>
    <t>ластик</t>
  </si>
  <si>
    <t>скоросшиватель</t>
  </si>
  <si>
    <t>бумага А4, пачек</t>
  </si>
  <si>
    <t>регистр, шт</t>
  </si>
  <si>
    <t>файл, упаковка по 100 шт.</t>
  </si>
  <si>
    <t>учебники</t>
  </si>
  <si>
    <t>картридж HP12A</t>
  </si>
  <si>
    <t>Налог на имущество</t>
  </si>
  <si>
    <t>телефон</t>
  </si>
  <si>
    <t>медикаменты</t>
  </si>
  <si>
    <t>оплата услуг охраны и пожарной сигнализации (обслуживание ПАК)</t>
  </si>
  <si>
    <t>услуги по содержанию имущества (дератизация, дезинсекция)</t>
  </si>
  <si>
    <t>услуги по содержанию имущества (производственный контроль)</t>
  </si>
  <si>
    <t>услуги по содержанию имущества (акарицидная обработка)</t>
  </si>
  <si>
    <t>похвальная грамота, похвальный лист</t>
  </si>
  <si>
    <t>140000 - Поступления от оказания учреждением  услуг (выполнения работ), относящихся в соответствии с Уставом учреждения к основным видам деятельности и иных платных услуг, не относящихся к основным видам деятельности учреждения, предоставление которых для физических и юридических лиц осуществляется на платной основе</t>
  </si>
  <si>
    <t>140000 - Поступления от иной приносящей доход деятельности</t>
  </si>
  <si>
    <t>остаток средств от иной приносящей доход деятельности за 2016 год на 01.01.2017</t>
  </si>
  <si>
    <t>остаток средств от оказания учреждением  услуг (выполнения работ), относящихся в соответствии с Уставом учреждения к основным видам деятельности и иных платных услуг, не относящихся к основным видам деятельности учреждения, предоставление которых для физических и юридических лиц осуществляется на платной основе за 2016 год на 01.01.2017</t>
  </si>
  <si>
    <t xml:space="preserve"> Субсидии на иные цели муниципальным учреждениям (организация проведения мероприятий в сфере образования)</t>
  </si>
  <si>
    <t>Субсидии на иные цели муниципальным учреждениям (реализация  мероприятий  по обеспечению пожарной безопасности, защите населения от чрезвычайных ситуаций)</t>
  </si>
  <si>
    <t>Субсидия на иные цели муниципальным учреждениям (организация питания в образовательных учреждениях, реализующих программу дошкольного образования)</t>
  </si>
  <si>
    <t>Субсидии на иные цели муниципальным учреждениям (организация проведения мероприятий в сфере образования)</t>
  </si>
  <si>
    <t>Субсидии на иные цели муниципальным учреждениям (приобретение, оснащение аппаратурой спутниковой навигации ГЛОНАСС, тахографами автобусов)(для соблюдения доли финансирования)</t>
  </si>
  <si>
    <t>Субсидии на иные цели муниципальным учреждениям (расходы оплату питания)</t>
  </si>
  <si>
    <t>Субсидии на иные цели муниципальным учреждениям (оплата проведения мероприятий по организации отдыха и оздоровления детей и подростков)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</si>
  <si>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 за счет средств областного бюджета</t>
  </si>
  <si>
    <t>Проведение мероприятий по организации отдыха детей в каникулярное время в части финансирования расходов за исключением расходов на оплату труда работников, оплаты коммунальных  услуг, расходов на организацию питания</t>
  </si>
  <si>
    <t>Субсидия на финансовое обеспечение выполнения муниципального задания  муниципальными учреждениями (за исключением расходов на оплату труда работников, оплаты коммунальных  услуг, расходов на организацию питания) в каникулярный период</t>
  </si>
  <si>
    <t>Субсидия на финансовое обеспечение выполнения муниципального задания  муниципальными учреждениями (за исключением расходов на оплату труда работников, оплаты коммунальных  услуг, расходов на организацию питания)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</si>
  <si>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 приобретение учебников и учебных пособий, средств обучения, игр, игрушек</t>
  </si>
  <si>
    <t>Проведение мероприятий по организации отдыха детей в каникулярное время в части финансирования расходов на оплату питания</t>
  </si>
  <si>
    <t>Субсидия на финансовое обеспечение выполнения муниципального задания  муниципальными учреждениями в части финансирования расходов на оплату питания по организации отдыха и оздоровления детей и подростков</t>
  </si>
  <si>
    <t>Проведение мероприятий по организации отдыха детей в каникулярное время в части финансирования расходов на оплату коммунальных  услуг</t>
  </si>
  <si>
    <t>Субсидия на финансовое обеспечение выполнения муниципального задания  муниципальными учреждениями в части финансирования расходов на оплату коммунальных  услуг  в каникулярный период</t>
  </si>
  <si>
    <t>Субсидия на финансовое обеспечение выполнения муниципального задания  муниципальными учреждениями в части финансирования расходов на оплату коммунальных  услуг</t>
  </si>
  <si>
    <t xml:space="preserve">расходы на оплату труда ПРОЧИХ работников  дошкольных образовательных организаций,  участвующих в ОБРАЗОВАТЕЛЬНОМ  процессе </t>
  </si>
  <si>
    <t>расходы на оплату труда педагогических работников дошкольных образовательных организаций</t>
  </si>
  <si>
    <t xml:space="preserve">расходы на оплату труда педагогических работников общеобразовательных учреждений </t>
  </si>
  <si>
    <t>расходы на оплату труда работников (мероприятия по организации отдыха детей)</t>
  </si>
  <si>
    <t>расходы на оплату труда работников в каникулярный период</t>
  </si>
  <si>
    <t xml:space="preserve">расходы на оплату труда педагогических работников </t>
  </si>
  <si>
    <t xml:space="preserve">расходы на оплату труда работников </t>
  </si>
  <si>
    <t>Проведение мероприятий по организации отдыха детей в каникулярное время в части финансирования расходов на оплату труда работников</t>
  </si>
  <si>
    <t>26цз00 Проведение мероприятий по организации отдыха детей в каникулярное время в части финансирования расходов на оплату труда работников</t>
  </si>
  <si>
    <t>26цз00</t>
  </si>
  <si>
    <t xml:space="preserve">26цз00 расходы на оплату труда педагогических работников </t>
  </si>
  <si>
    <t xml:space="preserve"> 26ц000 Субсидии на иные цели муниципальным учреждениям (оплата проведения мероприятий по организации отдыха и оздоровления детей и подростков)</t>
  </si>
  <si>
    <t>26цп00 Субсидии на иные цели муниципальным учреждениям (расходы оплату питания)</t>
  </si>
  <si>
    <t>Субсидия на иные цели муниципальным учреждениям (оплата труда и начисления  работников муниципальных  учреждений, деятельность которых приостановлена на основании нормативных актов)</t>
  </si>
  <si>
    <t xml:space="preserve">расходы на оплату труда ПРОЧИХ работников общеобразовательных организаций, участвующих в ОБРАЗОВАТЕЛЬНОМ процессе </t>
  </si>
  <si>
    <t>1. Цели деятельности муниципального учреждения в соответствии с федеральными законами, иными нормативными правовыми актами и уставом муниципального учреждения:</t>
  </si>
  <si>
    <t>2. Виды деятельности муниципального учреждения, относящиеся к его основным видам деятельности в соответствии с уставом муниципального учреждения :</t>
  </si>
  <si>
    <t>3. Перечень услуг (работ), относящихся в соответствии с уставом к основным видам деятельности муниципального учреждения, предоставление которых для физических и юридических лиц осуществляется в том числе за плату:</t>
  </si>
  <si>
    <t>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муниципальным учреждением на праве оперативного управления; приобретенного муниципальным учреждением за счет выделенных собственником имущества учреждения средств; приобретенного муниципальным учреждением за счет доходов, полученных от иной приносящей доход деятельности).</t>
  </si>
  <si>
    <t>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имущества.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</si>
  <si>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</si>
  <si>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10мз00</t>
  </si>
  <si>
    <t>31зму0</t>
  </si>
  <si>
    <t>31змф0</t>
  </si>
  <si>
    <t xml:space="preserve">10мз00 - расходы на оплату труда работников </t>
  </si>
  <si>
    <t xml:space="preserve">31зму0 - расходы на оплату труда педагогических работников общеобразовательных учреждений </t>
  </si>
  <si>
    <t>Учебно-наглядное оборудование</t>
  </si>
  <si>
    <t xml:space="preserve">31змф0 - расходы на оплату труда ПРОЧИХ работников общеобразовательных организаций, участвующих в ОБРАЗОВАТЕЛЬНОМ процессе </t>
  </si>
  <si>
    <t>10м000</t>
  </si>
  <si>
    <t>310м00</t>
  </si>
  <si>
    <t>10м000 - Субсидия на финансовое обеспечение выполнения муниципального задания  муниципальными учреждениями (за исключением расходов на оплату труда работников, оплаты коммунальных  услуг, расходов на организацию питания)</t>
  </si>
  <si>
    <t>310м00 -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</si>
  <si>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31м00 -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</si>
  <si>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10ц610</t>
  </si>
  <si>
    <t>пожарка</t>
  </si>
  <si>
    <t>10ц610 - Субсидии на иные цели муниципальным учреждениям (реализация  мероприятий  по обеспечению пожарной безопасности, защите населения от чрезвычайных ситуаций)</t>
  </si>
  <si>
    <t>2пц000</t>
  </si>
  <si>
    <t>10ц070</t>
  </si>
  <si>
    <t xml:space="preserve">специальная оценка условий труда </t>
  </si>
  <si>
    <t>2пц000 - Осуществление мероприятий по организации питания в муниципальных общеобразовательных учреждениях за счет средств областного бюджета (субсидия на иные цели)</t>
  </si>
  <si>
    <t>10ц0ни - Субсидия на иные цели муниципальными учреждениями в части финансирования расходов на оплату налога на имущество</t>
  </si>
  <si>
    <t>погашение кредиторской задолженности за продукты питания</t>
  </si>
  <si>
    <t>штрафы, пени</t>
  </si>
  <si>
    <t>10ц055 - Субсидии на иные цели муниципальным учреждениям (погашение кредиторской задолженности)</t>
  </si>
  <si>
    <t>Погашение кредиторской задолженности перед ООО "КомТранс" за вывоз мусора</t>
  </si>
  <si>
    <t>Погашение кредиторской задолженности перед ФБУЗ "Центр гигиены и эпидемиологии в Свердловской области за услуги по дератизации, дезинсекции</t>
  </si>
  <si>
    <t>10ц060</t>
  </si>
  <si>
    <t>лагерь мат.запасы</t>
  </si>
  <si>
    <t>10ц06п</t>
  </si>
  <si>
    <t>лагерь питание</t>
  </si>
  <si>
    <t>Одноразовые стаканчики</t>
  </si>
  <si>
    <t>Вода бутилированная</t>
  </si>
  <si>
    <t>10ц06п - Субсидии на иные цели муниципальным учреждениям (расходы оплату питания)</t>
  </si>
  <si>
    <t>10цз60 - Субсидии на иные цели муниципальным учреждениям (расходы на оплату труда работников)</t>
  </si>
  <si>
    <t>мероприятия</t>
  </si>
  <si>
    <t>10ц604</t>
  </si>
  <si>
    <t>10ц604 - Субсидии на иные цели муниципальным учреждениям (организация проведения мероприятий в сфере образования)</t>
  </si>
  <si>
    <t>Количество дней, поездок</t>
  </si>
  <si>
    <t>Оплата проживания учащихся  при участии в олимпиаде по праву</t>
  </si>
  <si>
    <t>Оплата проживания  руководителю группы учащихся, направляемых в г.Екатеринбург для участия в олимпиаде по праву</t>
  </si>
  <si>
    <t>Оплата суточных  руководителю группы учащихся, направляемых в г.Екатеринбург для участия в олимпиаде по праву</t>
  </si>
  <si>
    <t>Оплата проезда учащихся  в г.Екатеринбург (туда/обратно) для участия в олимпиаде по истории</t>
  </si>
  <si>
    <t>Оплата проживания учащихся  при участии в олимпиаде по истории</t>
  </si>
  <si>
    <t>Оплата проезда руководителя в г.Екатеринбург (туда/обратно) при сопровождении учащихся  для участия в олимпиаде по астрономии</t>
  </si>
  <si>
    <t>Оплата проезда руководителя в г.Екатеринбург (туда/обратно) при сопровождении учащихся  для участия в олимпиаде по физике</t>
  </si>
  <si>
    <t xml:space="preserve">Услуги по содержанию имущества </t>
  </si>
  <si>
    <t>Услуги связи</t>
  </si>
  <si>
    <t>остаток средств от оказания учреждением  услуг (выполнения работ), относящихся в соответствии с Уставом учреждения к основным видам деятельности и иных платных услуг, не относящихся к основным видам деятельности учреждения, предоставление которых для физических и юридических лиц осуществляется на платной основе и от иной приносящей доход деятельности за 2016 год на 01.01.2017</t>
  </si>
  <si>
    <t xml:space="preserve">Директор </t>
  </si>
  <si>
    <t>Муниципальное автономное общеобразовательное учреждение гимназия № 18</t>
  </si>
  <si>
    <t>6668015944/662301001</t>
  </si>
  <si>
    <t>622001, Свердловская область, г.Нижний Тагил, ул. Газетная, 27</t>
  </si>
  <si>
    <t>Основной целью на получение общедоступного и бесплатного начального общего, основного общего и среднего  общего образования в соответствии с государственными стандартами.</t>
  </si>
  <si>
    <t>Реализация основной общеобразовательной программы начального общего, основного общего и среднего  общего образования, а также  общеобразовательных программ дополнительного образования детей; углубленное изучение отдельных предметов.</t>
  </si>
  <si>
    <t>900605 - Неиспользованные остатки прошлых лет по субсидиям на иные цели (реализация  мероприятий  по обеспечению пожарной безопасности, защите населения от чрезвычайных ситуаций)</t>
  </si>
  <si>
    <t>Замена двери на противопожарную</t>
  </si>
  <si>
    <t>Поставка огнетушителей, руковов пожарных, знак ПБ, поставка шкафа пожарного</t>
  </si>
  <si>
    <t>Поставка знак ПБ</t>
  </si>
  <si>
    <t>Показатели по поступлениям и выплатам муниципальногого учреждения на 2019 год</t>
  </si>
  <si>
    <t>медицинские осмотры</t>
  </si>
  <si>
    <t>Интернет</t>
  </si>
  <si>
    <t>Компьютерная техника</t>
  </si>
  <si>
    <t>Грамоты, подарки, медали и т.д.</t>
  </si>
  <si>
    <t>Материалы для ремонта, хозяйственные товары, чистящие и моющи, продукты питания</t>
  </si>
  <si>
    <t>Материалы для ремонта, хозяйственные товары, чистящие и моющи</t>
  </si>
  <si>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</si>
  <si>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</si>
  <si>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</si>
  <si>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</si>
  <si>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</si>
  <si>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</si>
  <si>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</si>
  <si>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Х</t>
  </si>
  <si>
    <t>Поступление финансовых активов, всего</t>
  </si>
  <si>
    <t>х</t>
  </si>
  <si>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</si>
  <si>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</si>
  <si>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</si>
  <si>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</si>
  <si>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</si>
  <si>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</si>
  <si>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</si>
  <si>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</si>
  <si>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</si>
  <si>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по ОКПО</t>
  </si>
  <si>
    <t xml:space="preserve"> учреждения (подразделения)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</si>
  <si>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</si>
  <si>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</si>
  <si>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</si>
  <si>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</si>
  <si>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</si>
  <si>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</si>
  <si>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</si>
  <si>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</si>
  <si>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</si>
  <si>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</si>
  <si>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</si>
  <si>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 учреждением на праве оперативного управления</t>
  </si>
  <si>
    <t>1.1.2. Стоимость имущества, приобретенного муниципальным  учреждением  за счет выделенных собственником имущества учреждения средств</t>
  </si>
  <si>
    <t>1.1.3. Стоимость имущества, приобретенного муниципальным  учреждением 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</si>
  <si>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</si>
  <si>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</si>
  <si>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</si>
  <si>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</si>
  <si>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</si>
  <si>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</si>
  <si>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</si>
  <si>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</si>
  <si>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</si>
  <si>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</si>
  <si>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</si>
  <si>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</si>
  <si>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</si>
  <si>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</si>
  <si>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</si>
  <si>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</si>
  <si>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</si>
  <si>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</si>
  <si>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</si>
  <si>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Итого:</t>
  </si>
  <si>
    <t>Субсидии, предоставляемые в соответствии с абзацем вторым пункта 1 статьи 78.1 Бюджетного кодекса Российской Федерации</t>
  </si>
  <si>
    <t>50733185</t>
  </si>
  <si>
    <t>управление образования Администрации города Нижний Тагил</t>
  </si>
  <si>
    <t>2.1. Денежные средства муниципального учреждения, всего</t>
  </si>
  <si>
    <t>2.1.1. Денежные средства муниципального учреждения на счетах</t>
  </si>
  <si>
    <t>2.2. Денежные средства муниципального учреждения, размещенные на депозиты в кредитной организации, всего</t>
  </si>
  <si>
    <t>2.3. Иные финансовые инструменты</t>
  </si>
  <si>
    <t>2.4. Дебиторская задолженность по доходам, полученным за счет средств бюджета, всего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</si>
  <si>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</si>
  <si>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</si>
  <si>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</si>
  <si>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</si>
  <si>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</si>
  <si>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</si>
  <si>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</si>
  <si>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</si>
  <si>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2.6.10. по выданным авансам на прочие расходы</t>
  </si>
  <si>
    <t>2.5. Дебиторская задолженность по доходам от платной и иной приносящей доход деятельности, всего:</t>
  </si>
  <si>
    <t>2.6. Дебиторская задолженность по выданным авансам, полученным за счет средств бюджета, всего:</t>
  </si>
  <si>
    <t>2.6.9. по выданным авансам на приобретение материальных запасов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</si>
  <si>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</si>
  <si>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</si>
  <si>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</si>
  <si>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</si>
  <si>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</si>
  <si>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</si>
  <si>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</si>
  <si>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</si>
  <si>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</si>
  <si>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прочие расходы</t>
  </si>
  <si>
    <t>2.7.10. по выданным авансам на прочие расходы</t>
  </si>
  <si>
    <t>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</si>
  <si>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</si>
  <si>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</si>
  <si>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</si>
  <si>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</si>
  <si>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</si>
  <si>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</si>
  <si>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</si>
  <si>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</si>
  <si>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</si>
  <si>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</si>
  <si>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</si>
  <si>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</si>
  <si>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</si>
  <si>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</si>
  <si>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</si>
  <si>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</si>
  <si>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</si>
  <si>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</si>
  <si>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Код
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</si>
  <si>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</si>
  <si>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</si>
  <si>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муниципального задания, за счет средств местного бюджета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</si>
  <si>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</si>
  <si>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</si>
  <si>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</si>
  <si>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3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</si>
  <si>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</si>
  <si>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</si>
  <si>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</si>
  <si>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</si>
  <si>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</si>
  <si>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</si>
  <si>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</si>
  <si>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</si>
  <si>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персоналу,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</si>
  <si>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</si>
  <si>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</si>
  <si>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</si>
  <si>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</si>
  <si>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</si>
  <si>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</si>
  <si>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</si>
  <si>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</si>
  <si>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</si>
  <si>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</si>
  <si>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</si>
  <si>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</si>
  <si>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Сведения о деятельности муниципального учреждения</t>
  </si>
  <si>
    <t>Показатели выплат по расходам на закупку товаров, работ, услуг муниципального учреждения</t>
  </si>
  <si>
    <t>Год начала закупки</t>
  </si>
  <si>
    <t>всего на закупки</t>
  </si>
  <si>
    <t>в соответствии с Федеральным законом от 5 апреля 2013 года 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</si>
  <si>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№ 223-ФЗ "О закупках товаров, работ, услуг отдельными видами юридических лиц"</t>
  </si>
  <si>
    <t>Сумма выплат по расходам на закупку товаров, работ и услуг, руб. (с точностью до двух знаков после запятой - 0,00)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</si>
  <si>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</si>
  <si>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</si>
  <si>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</t>
  </si>
  <si>
    <t>1001</t>
  </si>
  <si>
    <t xml:space="preserve">1. </t>
  </si>
  <si>
    <t xml:space="preserve">2. </t>
  </si>
  <si>
    <t>1002</t>
  </si>
  <si>
    <t>1003</t>
  </si>
  <si>
    <t>На закупку товаров, работ, услуг по году начала закупки:</t>
  </si>
  <si>
    <t>2001</t>
  </si>
  <si>
    <t>2002</t>
  </si>
  <si>
    <t>2003</t>
  </si>
  <si>
    <t>010</t>
  </si>
  <si>
    <t>020</t>
  </si>
  <si>
    <t>030</t>
  </si>
  <si>
    <t>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</si>
  <si>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</si>
  <si>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</si>
  <si>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</si>
  <si>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</si>
  <si>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Руководитель </t>
  </si>
  <si>
    <t>Главный бухгалтер</t>
  </si>
  <si>
    <t>Исполнитель ______________________</t>
  </si>
  <si>
    <t>"____" _________________ 20 ___ года</t>
  </si>
  <si>
    <t>Расчеты (обоснования) к плану финансово-хозяйственной деятельности муниципального учреждения</t>
  </si>
  <si>
    <t>Код видов расходов ___________________</t>
  </si>
  <si>
    <t>Источник финансового обеспечения_____________________</t>
  </si>
  <si>
    <t>1.1. Расчеты (обоснования) расходов на оплату труда</t>
  </si>
  <si>
    <t>№ п/п</t>
  </si>
  <si>
    <t>Должность, группа должностей</t>
  </si>
  <si>
    <t>среднемесячный размер оплаты труда на одного работника,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</si>
  <si>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</si>
  <si>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</si>
  <si>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</si>
  <si>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Ежемесячная надбавка к должностному окладу,% </t>
  </si>
  <si>
    <t>Районный коэффициент</t>
  </si>
  <si>
    <t>Установленная численность единиц</t>
  </si>
  <si>
    <t>1. РАСЧЕТЫ (ОБОСНОВАНИЯ) ВЫПЛАТ ПЕРСОНАЛУ (СТРОКА 210)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</si>
  <si>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</si>
  <si>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</si>
  <si>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рзмер выплаты на одного работника в день, руб.</t>
  </si>
  <si>
    <t>Количество работников, чел</t>
  </si>
  <si>
    <t>Количество дней</t>
  </si>
  <si>
    <t>Сумма, руб. (гр.3* гр.4 * гр. 5)</t>
  </si>
  <si>
    <t>Фонд оплаты труда в год, руб. (гр.3 * гр.4 * (1 + гр.8/100) * гр.9 * 12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</si>
  <si>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</si>
  <si>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</si>
  <si>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</si>
  <si>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</si>
  <si>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</si>
  <si>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</si>
  <si>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</si>
  <si>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</si>
  <si>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2. Расчеты (обоснования) расходов на социальные и иные выплаты населению</t>
  </si>
  <si>
    <t>Размер одной выплаты, руб.</t>
  </si>
  <si>
    <t xml:space="preserve">Количество выплат в год </t>
  </si>
  <si>
    <t>Общая сумма выплат, руб. (гр.3 * гр.4)</t>
  </si>
  <si>
    <t>Налоговая база, руб.</t>
  </si>
  <si>
    <t>Ставка налога, %</t>
  </si>
  <si>
    <t>Сумма исчисленного налога, подлежащего уплате, руб. (гр.3 * гр.4 / 100)</t>
  </si>
  <si>
    <t>Количество выплат в год</t>
  </si>
  <si>
    <t>Количество номеров</t>
  </si>
  <si>
    <t>Количество платежей в год</t>
  </si>
  <si>
    <t>Стоимость за единицу</t>
  </si>
  <si>
    <t>Сумма, руб. (гр.3 * гр.4 * гр.5)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</si>
  <si>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</si>
  <si>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</si>
  <si>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</si>
  <si>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</si>
  <si>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</si>
  <si>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</si>
  <si>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</si>
  <si>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</si>
  <si>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(гр.3 * гр.4)</t>
  </si>
  <si>
    <t>6.3. Расчет (обоснование) расходов на оплату комунальных услуг</t>
  </si>
  <si>
    <t>Размер потребления ресурсов</t>
  </si>
  <si>
    <t>Тариф (с учетом НДС), руб.</t>
  </si>
  <si>
    <t>Индексаия, %</t>
  </si>
  <si>
    <t>6.4. Расчет (обоснование) расходов на оплату аренды имущества</t>
  </si>
  <si>
    <t xml:space="preserve">Количество </t>
  </si>
  <si>
    <t>Ставка арендной платы</t>
  </si>
  <si>
    <t>Стоимость с учетом НДС, руб.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</si>
  <si>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</si>
  <si>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</si>
  <si>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</si>
  <si>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</si>
  <si>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</si>
  <si>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Количество договоров</t>
  </si>
  <si>
    <t>Стоимость услуги, руб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</si>
  <si>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</si>
  <si>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</si>
  <si>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 xml:space="preserve">Код видов расходов </t>
  </si>
  <si>
    <t>Источник финансового обеспечения</t>
  </si>
  <si>
    <t>ИЦ</t>
  </si>
  <si>
    <t>МЗ</t>
  </si>
  <si>
    <t>медосмотры</t>
  </si>
  <si>
    <t>ВБ</t>
  </si>
  <si>
    <t>доходы от штрафов, пеней, иных сумм принудительного изъятия</t>
  </si>
  <si>
    <t xml:space="preserve">из них: оплата труда </t>
  </si>
  <si>
    <t>иные выплаты персоналу учреждений, за исключением оплаты труда</t>
  </si>
  <si>
    <t>иные выплаты, за исключением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</si>
  <si>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</si>
  <si>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из них: 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</si>
  <si>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</si>
  <si>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</si>
  <si>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из них: закупка товаров, работ, услуг в целях капитального ремонта государственного (муниципального) имущества</t>
  </si>
  <si>
    <t>прочая закупка товаров для муниципальных нужд</t>
  </si>
  <si>
    <t xml:space="preserve">из них: стипендии </t>
  </si>
  <si>
    <t>иные выплаты населению</t>
  </si>
  <si>
    <t>из них: исполнение судебных актов РФ и мировых соглашений по возмещению вреда, причиненного в результате незаконных действий (бездействия) гос. органов, органов местного самоупр. либо должн. лиц этих органов, а также в результате деятельности учреждений</t>
  </si>
  <si>
    <t>Субсидии на финансовое обеспечение выполнения муниципального задания</t>
  </si>
  <si>
    <t>заработная плата</t>
  </si>
  <si>
    <t>иные выплаты по заработной плате</t>
  </si>
  <si>
    <t>начисления на зар.плату</t>
  </si>
  <si>
    <t>АУП</t>
  </si>
  <si>
    <t>Педагогические работники</t>
  </si>
  <si>
    <t>Служащие</t>
  </si>
  <si>
    <t>УВП</t>
  </si>
  <si>
    <t>Работники культуры</t>
  </si>
  <si>
    <t>Работники бухгалтерии</t>
  </si>
  <si>
    <t>Медицинские работники</t>
  </si>
  <si>
    <t>Рабочие</t>
  </si>
  <si>
    <t>Работники пищеблока</t>
  </si>
  <si>
    <t xml:space="preserve">31241ф - расходы на оплату труда ПРОЧИХ работников общеобразовательных организаций, участвующих в ОБРАЗОВАТЕЛЬНОМ процессе </t>
  </si>
  <si>
    <t>800000 - остаток средств субсидии на финансовое обеспечение выполнения муниципального задания за 2016 год на 01.01.2017</t>
  </si>
  <si>
    <t>1ц0030</t>
  </si>
  <si>
    <t>1ц006м</t>
  </si>
  <si>
    <t>1цо004</t>
  </si>
  <si>
    <t>2600цз</t>
  </si>
  <si>
    <t>з/п местный</t>
  </si>
  <si>
    <t>з/п местный пед</t>
  </si>
  <si>
    <t>з/п лагерь область</t>
  </si>
  <si>
    <t>з/п лагерь местный</t>
  </si>
  <si>
    <t>з/п педы область</t>
  </si>
  <si>
    <t>з/п непеды область</t>
  </si>
  <si>
    <t>приостановка по нормативным актам</t>
  </si>
  <si>
    <t>авансовый лагерь</t>
  </si>
  <si>
    <t>1.5. Расчеты (обоснования) выплат физическим лицам, привлекаемым муниципальными учреждениями для выполнения отдельных полномочий без заключения с ними трудовых договоров или договоров гражданско-правового характера, включая, расходы на выплаты: тренерам, спортсменам, учащимся, привлекаемым для участия в физкультурно-спортивных мероприятиях; учащимся образовательных учреждений по компенсации стоимости проезда к месту прохождения ими учебной и (или) производственной практики, компенсации стоимости проживания в месте проведения вышеуказанной практики</t>
  </si>
  <si>
    <t>иные выплаты по заработной плате не работникам</t>
  </si>
  <si>
    <t>140000 - заработная плата работников учреждения за счет поступлений от оказания услуг (выполнения работ), относящихся в соответствии с Уставом учреждения к основным видам деятельности и иных платных услуг, не относящихся к основным видам деятельности учреждения, предоставление которых для физических и юридических лиц осуществляется на платной основе</t>
  </si>
  <si>
    <t>140000 - заработная плата работников учреждения за счет поступлений от иной приносящей доход деятельности</t>
  </si>
  <si>
    <t>коммунальные</t>
  </si>
  <si>
    <t>мз кроме з/п, комм., питания</t>
  </si>
  <si>
    <t>мз кроме з/п, комм., питания (лагерь)</t>
  </si>
  <si>
    <t>питание (лагерь)</t>
  </si>
  <si>
    <t>коммуналка (лагерь) область</t>
  </si>
  <si>
    <t>коммуналка (лагерь)</t>
  </si>
  <si>
    <t>мз кроме з/п, комм., питания (лагерь) область</t>
  </si>
  <si>
    <t>питание (лагерь) область</t>
  </si>
  <si>
    <t>учебные ОУ</t>
  </si>
  <si>
    <t>учебные ДОУ</t>
  </si>
  <si>
    <t xml:space="preserve">остатки </t>
  </si>
  <si>
    <t>товары, работы, услуги</t>
  </si>
  <si>
    <t>33241п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 приобретение учебников и учебных пособий, средств обучения, игр, игрушек</t>
  </si>
  <si>
    <t>содержание встроенных помещений</t>
  </si>
  <si>
    <t>отопление</t>
  </si>
  <si>
    <t>электроэнергия</t>
  </si>
  <si>
    <t>водоотведение, хол.вода</t>
  </si>
  <si>
    <t>уголь, дрова</t>
  </si>
  <si>
    <t>оплата услуг охраны и пожарной сигнализации</t>
  </si>
  <si>
    <t>услуги по содержанию имущества</t>
  </si>
  <si>
    <t xml:space="preserve">содержание в чистоте зданий и др. </t>
  </si>
  <si>
    <t xml:space="preserve">обслуживание фильтров </t>
  </si>
  <si>
    <t>оплата услуг охраны при помощи кнопки КТС</t>
  </si>
  <si>
    <t xml:space="preserve">расходы на ОСАГО </t>
  </si>
  <si>
    <t>иные налоги и сборы</t>
  </si>
  <si>
    <t>10м00м - Субсидия на финансовое обеспечение выполнения муниципального задания  муниципальными учреждениями (за исключением расходов на оплату труда работников, оплаты коммунальных  услуг, расходов на организацию питания)</t>
  </si>
  <si>
    <t>Оплата суточных  руководителю группы учащихся, направляемых в г.Екатеринбург для участия в олимпиаде по географии</t>
  </si>
  <si>
    <t>Кассовые аппараты</t>
  </si>
  <si>
    <t>Мотокоса</t>
  </si>
  <si>
    <t>Т.Ю.Воробьева</t>
  </si>
  <si>
    <t>10ц057- субсидии на иные цели, на исполнение судебных актов по обращению взыскания на средства местного бюджета</t>
  </si>
  <si>
    <t>Прочие налоги, сборы</t>
  </si>
  <si>
    <t>ноутбуки</t>
  </si>
  <si>
    <t>МФУ</t>
  </si>
  <si>
    <t>Проекторы</t>
  </si>
  <si>
    <t>Интерактивные доски</t>
  </si>
  <si>
    <t>Компьютер в сборе</t>
  </si>
  <si>
    <t>Исполнение судебных актов РФ и мировых соглашений по возмещению вреда, причиненного в результате незаконных действий (бездействия) гос. органов, органов местного самоупр. либо должн. лиц этих органов, а также в результате деятельности учреждений</t>
  </si>
  <si>
    <t>10ц057</t>
  </si>
  <si>
    <t>26цп00</t>
  </si>
  <si>
    <t>800000 - остаток средств субсидии на финансовое обеспечение выполнения муниципального задания за 2017 год на 01.01.2018</t>
  </si>
  <si>
    <t>вакцина</t>
  </si>
  <si>
    <t>Замена дверей на огнезащитные</t>
  </si>
  <si>
    <t>10ц620</t>
  </si>
  <si>
    <t>Питьевой режим</t>
  </si>
  <si>
    <t>10ц621</t>
  </si>
  <si>
    <t>Спец.оценка</t>
  </si>
  <si>
    <t>Перезарядка огнетушителей</t>
  </si>
  <si>
    <t>10ц621-Субсидии на иные цели муниципальным учреждениям (расходы, связанные с проведением специальной оценки условий труда)</t>
  </si>
  <si>
    <t>10ц620-Субсидии на иные цели муниципальным учреждениям (расходы, связанные с соблюдением санитарных правил работниками муниципальных учреждений (медосмотры, медицинские обследования и гигиеническое обучение)</t>
  </si>
  <si>
    <t>10ц070-Субсидии на иные цели муниципальным учреждениям (иные затраты, не включенные в нормативные затраты на оказание в соответствии с муниципальным заданием муниципальных услуг (выполнение работ), приобретение материалов, основных средств, не относящихся к особо ценному имуществу и прочие расходы не отнесенные к муниципальному заданию)</t>
  </si>
  <si>
    <t>Показатели по поступлениям и выплатам муниципальногого учреждения на 2020 год</t>
  </si>
  <si>
    <t>Количество учащихся, чел</t>
  </si>
  <si>
    <t>Оплата проезда учащихся  в г.Екатеринбург (туда/обратно) для участия в олимпиаде по МХК</t>
  </si>
  <si>
    <t>Оплата проезда учащихся  в г.Екатеринбург (туда/обратно) для участия в олимпиаде по экономике</t>
  </si>
  <si>
    <t>Оплата проживания учащихся  при участии в олимпиаде по экономике</t>
  </si>
  <si>
    <t>Оплата проезда учащихся  в г.Екатеринбург (туда/обратно) для участия в олимпиаде по астрономию</t>
  </si>
  <si>
    <t>Оплата проживания учащихся  при участии в олимпиаде по астрономии</t>
  </si>
  <si>
    <t>Оплата проживания  руководителю группы учащихся, направляемых в г.Екатеринбург для участия в олимпиаде по астрономии</t>
  </si>
  <si>
    <t>Оплата суточных  руководителю группы учащихся, направляемых в г.Екатеринбург для участия в олимпиаде по астрономии</t>
  </si>
  <si>
    <t>Решение суда</t>
  </si>
  <si>
    <t>тлько основные виды деятельности (0702) ЗА ПЛАТУ</t>
  </si>
  <si>
    <t>не заполнен пункт</t>
  </si>
  <si>
    <t>надо указывать на какую дату (дата должна быть последняя отчетная)</t>
  </si>
  <si>
    <t>СУММЫ В РАСШИФРОВКАХ НЕ СООТВЕТСТВУЮТ ПЛАНУ</t>
  </si>
  <si>
    <t>на 2018 год</t>
  </si>
  <si>
    <t>СУММЫ В РАСШИФРОВКАХ НЕ СООТВЕТСТВУЮТ ПЛАНУ; РАСЧЕТЫ ПО ЗП НЕ СООТВЕТСТВУЮТ ШТАТКЕ</t>
  </si>
  <si>
    <t>какие работы по содержанию здания планируется произвести?</t>
  </si>
  <si>
    <t>нужна более детальная расшифровка</t>
  </si>
  <si>
    <t>Общая балансовая стоимость недвижимого муниципального имущества закрепленного собственником имущества за муницыпальным учреждением на праве оперативного управления составляет 45365138 рублей 01 коп.</t>
  </si>
  <si>
    <t>Субсидии на иные цели, на исполнение судебных актов</t>
  </si>
  <si>
    <t>Оплата проживания  руководителю группы учащихся, направляемых в г.Екатеринбург для участия в олимпиаде по технологии</t>
  </si>
  <si>
    <t>Оплата проезда руководителя в г. Екатеринбург (туда/обратно) при сопровождении учащихся для участия в олимпиаде по обществознанию</t>
  </si>
  <si>
    <t>Оплата проживания  руководителю группы учащихся, направляемых в г.Екатеринбург для участия в олимпиаде по обществознанию</t>
  </si>
  <si>
    <t>Оплата проезда учащихся  в г.Екатеринбург (туда/обратно) для участия в олимпиаде по обществознанию</t>
  </si>
  <si>
    <t>Вывоз твердых бытовых отходов</t>
  </si>
  <si>
    <t>Бумага А4 500 л.</t>
  </si>
  <si>
    <t>ДЕО хлор (1 упаковка 300 таблеток)</t>
  </si>
  <si>
    <t>Жидкость для мытья посуды</t>
  </si>
  <si>
    <t>Мешки для мусора</t>
  </si>
  <si>
    <t>Мыло жидкое 5 литров</t>
  </si>
  <si>
    <t>Мыло туалетное</t>
  </si>
  <si>
    <t>Мыло хозяйственное</t>
  </si>
  <si>
    <t>Ника-хлор (1 упаковка 300 таблеток)</t>
  </si>
  <si>
    <t xml:space="preserve">Перчатки резиновые </t>
  </si>
  <si>
    <t>Полотенце бумажное</t>
  </si>
  <si>
    <t>Полотно нетканное для мытья полов</t>
  </si>
  <si>
    <t>Средство для мытья окон</t>
  </si>
  <si>
    <t>Стиральный порошок</t>
  </si>
  <si>
    <t>Туалетная бумага</t>
  </si>
  <si>
    <t>Чистящее средство в ассортименте</t>
  </si>
  <si>
    <t>шкаф для учебных пособий</t>
  </si>
  <si>
    <t>документ-камера</t>
  </si>
  <si>
    <t xml:space="preserve">Офисное кресло </t>
  </si>
  <si>
    <t>Личная карточка обучающихся</t>
  </si>
  <si>
    <t>папка на завязках</t>
  </si>
  <si>
    <t>4з0000</t>
  </si>
  <si>
    <t>4з0000-доплата до МРОТ</t>
  </si>
  <si>
    <t>оплата услуг физической охраны</t>
  </si>
  <si>
    <t>Электротехнические испытания электропроводки</t>
  </si>
  <si>
    <t>26ц000</t>
  </si>
  <si>
    <t>10ц060   Субсидии на иные цели муниципальным учреждениям (расходы за исключением расходов на оплату труда работников, оплаты коммунальных  услуг, расходов на организацию питания)</t>
  </si>
  <si>
    <t>Оборудование для видеонаблюдения</t>
  </si>
  <si>
    <t>И.Е. Юрлов</t>
  </si>
  <si>
    <t>И. Е. Юрлов</t>
  </si>
  <si>
    <t>Общая балансовая стоимость движимого муниципального имущества составляет 31793352 рубля 14 коп., в том числе балансовая стоимость особо ценного движимого имущества составляет 10337017 рублей 53 коп.</t>
  </si>
  <si>
    <t xml:space="preserve">Проживание </t>
  </si>
  <si>
    <t>Штраф за нарушение законодательства в сфере санитарно-эпидемиологических правил</t>
  </si>
  <si>
    <t>Робототехника</t>
  </si>
  <si>
    <t>Грант</t>
  </si>
  <si>
    <t>4ип000</t>
  </si>
  <si>
    <t>ИМБТ Инновационные программы</t>
  </si>
  <si>
    <t>Приобретение оконных блоков</t>
  </si>
  <si>
    <t>Субсидии на иные цели муниципальным учреждениям ИМБТ Инновационные программы</t>
  </si>
  <si>
    <t>Приобретение ноутбуков</t>
  </si>
  <si>
    <t>Сервер</t>
  </si>
  <si>
    <t>10ц070 Субсидии на иные цели муниципальным учреждениям (иные затраты, не включенные в нормативные затраты на оказание в соответствии с муниципальным заданием муниципальных услуг (выполнение работ), приобретение материалов, основных средств, не относящихся к особо ценному имуществу и прочие расходы не отнесенные к муниципальному заданию)</t>
  </si>
  <si>
    <t>прочие работы, услуги (ЭЦП)</t>
  </si>
  <si>
    <t>19</t>
  </si>
  <si>
    <t>и плановый период 2020 и 2021 годов</t>
  </si>
  <si>
    <t>10цз30</t>
  </si>
  <si>
    <t>на 2019 г. очередной финансовый год</t>
  </si>
  <si>
    <t>на 2020 г. 1-й год планового периода</t>
  </si>
  <si>
    <t>на 2021 г. 2-й год планового периода</t>
  </si>
  <si>
    <t>Показатели финансового состояния муниципального учреждения на 01.01.2019</t>
  </si>
  <si>
    <t>Показатели по поступлениям и выплатам муниципальногого учреждения на 2021 год</t>
  </si>
  <si>
    <t>31</t>
  </si>
  <si>
    <t>марта</t>
  </si>
  <si>
    <t>31.03.2019</t>
  </si>
  <si>
    <t>10цз30 - Субсидии на иные цели муниципальным учреждениям (расходы на оплату труда работников)</t>
  </si>
  <si>
    <t>Оплата проезда руководителя в г.Екатеринбург (туда/обратно) при сопровождении учащихся  для участия в олимпиаде по праву</t>
  </si>
  <si>
    <t>Оплата проезда учащихся в г.Екатеринбург (туда/обратно) для участия в олимпиаде по праву</t>
  </si>
  <si>
    <t xml:space="preserve">Оплата проезда руководителя в г.Екатеринбург (туда/обратно) при сопровождении учащихся  для участия в олимпиаде </t>
  </si>
  <si>
    <t>Оплата проезда руководителя в г.Екатеринбург (туда/обратно) при и сопровождении учащихся  для участия в олимпиаде по технологии</t>
  </si>
  <si>
    <t>Оплата суточных  руководителю группы учащихся, направляемых в г.Екатеринбург для участия в олимпиаде по технологии</t>
  </si>
  <si>
    <t>Оплата проживания  руководителю группы учащихся, направляемых в г.Екатеринбург для участия в олимпиаде по физике</t>
  </si>
  <si>
    <t>Оплата суточных  руководителю группы учащихся, направляемых в г.Екатеринбург для участия в олимпиаде по физике</t>
  </si>
  <si>
    <t>Оплата проезда учащихся  в г.Екатеринбург (туда/обратно) для участия в олимпиаде по физике</t>
  </si>
  <si>
    <t>Оплата проживания учащихся  при участии в олимпиаде по физике</t>
  </si>
  <si>
    <t>Оплата проезда руководителя в г.Екатеринбург (туда/обратно) при сопровождении учащихся  для участия в олимпиаде по экологии</t>
  </si>
  <si>
    <t>Оплата проживания  руководителю группы учащихся, направляемых в г.Екатеринбург для участия в олимпиаде по экологии</t>
  </si>
  <si>
    <t>Оплата суточных  руководителю группы учащихся, направляемых в г.Екатеринбург для участия в олимпиаде по экологии</t>
  </si>
  <si>
    <t>Оплата проживания учащихся  при участии в олимпиаде по экологии</t>
  </si>
  <si>
    <t>Оплата проезда учащихся  в г.Екатеринбург (туда/обратно) для участия в олимпиаде по экологии</t>
  </si>
  <si>
    <t>Оплата проезда руководителя в г. Екатеринбург (туда/обратно) при сопровождении учащихся для участия в олимпиаде по МХК</t>
  </si>
  <si>
    <t>Оплата проезда руководителя в г. Екатеринбург (туда/обратно) при сопровождении учащихся для участия в олимпиаде по ОБЖ</t>
  </si>
  <si>
    <t>Оплата проживания  руководителю группы учащихся, направляемых в г.Екатеринбург для участия в олимпиаде по ОБЖ</t>
  </si>
  <si>
    <t>Оплата суточных  руководителю группы учащихся, направляемых в г.Екатеринбург для участия в олимпиаде по ОБЖ</t>
  </si>
  <si>
    <t>Оплата проезда учащихся  в г.Екатеринбург (туда/обратно) для участия в олимпиаде по ОБЖ</t>
  </si>
  <si>
    <t>Оплата проживания учащихся  при участии в олимпиаде по ОБЖ</t>
  </si>
  <si>
    <t>10цз60 - расходы на оплату труда работников (мероприятия по организации отдыха детей)</t>
  </si>
  <si>
    <t>10цз60</t>
  </si>
  <si>
    <t>800000 - остаток средств субсидии на финансовое обеспечение выполнения муниципального задания за 2018 год на 01.01.2019</t>
  </si>
  <si>
    <t>Спортивный инвентарь</t>
  </si>
  <si>
    <t>аттестаты</t>
  </si>
  <si>
    <t>обслуживание компьютеров и оргтехники</t>
  </si>
  <si>
    <t>10ц613</t>
  </si>
  <si>
    <t>оборудование</t>
  </si>
  <si>
    <t>10ц622</t>
  </si>
  <si>
    <t>турникеты</t>
  </si>
  <si>
    <t>10ц055</t>
  </si>
  <si>
    <t>Разработка проектно-сметной документации на замену АПС</t>
  </si>
  <si>
    <t>огнезащитная обработка деревянных конструкций кровли</t>
  </si>
  <si>
    <t>Ремонт системы вентиляции</t>
  </si>
  <si>
    <t>10ц613 - Субсидии на иные цели муниципальным учреждениям (приобретение (замена) технологического, холодильного оборудования, фильтров проточного типа на холодную воду)</t>
  </si>
  <si>
    <t>Холодильник ШХ</t>
  </si>
  <si>
    <t>Мясорубка</t>
  </si>
  <si>
    <t>Машина УКМ -11 (ОМ-300)</t>
  </si>
  <si>
    <t>Эл.кипятильник КНЭ-100-01 (нерж.) непрерывного действия</t>
  </si>
  <si>
    <t>Услуги связи (телефония)</t>
  </si>
  <si>
    <t>10ц622 - Субсидии на иные цели муниципальным учреждениям (реализация мероприятий по профилактике правонарушений и повышения уровня безопасности учащихся в муниципальных организациях и правовое просвещение субъектов образовательного процесса)</t>
  </si>
  <si>
    <t>Ремонт лестничного марша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</si>
</sst>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0.000"/>
    <numFmt numFmtId="174" formatCode="0.0"/>
    <numFmt numFmtId="175" formatCode="#,##0.0"/>
    <numFmt numFmtId="176" formatCode="[$-FC19]d\ mmmm\ yyyy\ &quot;г.&quot;"/>
    <numFmt numFmtId="177" formatCode="000000"/>
    <numFmt numFmtId="178" formatCode="000000.0"/>
    <numFmt numFmtId="179" formatCode="_-* #,##0.0_р_._-;\-* #,##0.0_р_._-;_-* &quot;-&quot;??_р_._-;_-@_-"/>
    <numFmt numFmtId="180" formatCode="0.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</numFmts>
  <fonts count="6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20"/>
      <color rgb="FFFF0000"/>
      <name val="Times New Roman"/>
      <family val="1"/>
    </font>
    <font>
      <sz val="16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38" fillId="0" borderId="0" xfId="52">
      <alignment/>
      <protection/>
    </xf>
    <xf numFmtId="0" fontId="8" fillId="0" borderId="10" xfId="52" applyFont="1" applyBorder="1" applyAlignment="1">
      <alignment horizontal="center" vertical="justify"/>
      <protection/>
    </xf>
    <xf numFmtId="2" fontId="8" fillId="0" borderId="10" xfId="52" applyNumberFormat="1" applyFont="1" applyBorder="1" applyAlignment="1">
      <alignment horizontal="center" vertical="justify"/>
      <protection/>
    </xf>
    <xf numFmtId="0" fontId="8" fillId="0" borderId="10" xfId="52" applyFont="1" applyBorder="1" applyAlignment="1">
      <alignment vertical="justify"/>
      <protection/>
    </xf>
    <xf numFmtId="0" fontId="7" fillId="0" borderId="10" xfId="52" applyFont="1" applyBorder="1" applyAlignment="1">
      <alignment vertical="justify"/>
      <protection/>
    </xf>
    <xf numFmtId="2" fontId="38" fillId="0" borderId="0" xfId="52" applyNumberFormat="1">
      <alignment/>
      <protection/>
    </xf>
    <xf numFmtId="0" fontId="1" fillId="0" borderId="0" xfId="0" applyFont="1" applyFill="1" applyBorder="1" applyAlignment="1">
      <alignment wrapText="1"/>
    </xf>
    <xf numFmtId="4" fontId="8" fillId="0" borderId="10" xfId="52" applyNumberFormat="1" applyFont="1" applyBorder="1" applyAlignment="1">
      <alignment horizontal="center" vertical="justify"/>
      <protection/>
    </xf>
    <xf numFmtId="4" fontId="7" fillId="32" borderId="10" xfId="52" applyNumberFormat="1" applyFont="1" applyFill="1" applyBorder="1" applyAlignment="1">
      <alignment horizontal="center" vertical="justify"/>
      <protection/>
    </xf>
    <xf numFmtId="4" fontId="8" fillId="32" borderId="10" xfId="52" applyNumberFormat="1" applyFont="1" applyFill="1" applyBorder="1" applyAlignment="1">
      <alignment horizontal="center" vertical="justify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3" fontId="4" fillId="32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0" fontId="4" fillId="3" borderId="10" xfId="0" applyFon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4" fontId="9" fillId="3" borderId="0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Alignment="1">
      <alignment/>
    </xf>
    <xf numFmtId="3" fontId="9" fillId="3" borderId="0" xfId="0" applyNumberFormat="1" applyFont="1" applyFill="1" applyAlignment="1">
      <alignment/>
    </xf>
    <xf numFmtId="0" fontId="4" fillId="32" borderId="13" xfId="0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right"/>
    </xf>
    <xf numFmtId="4" fontId="1" fillId="32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/>
    </xf>
    <xf numFmtId="3" fontId="3" fillId="3" borderId="0" xfId="0" applyNumberFormat="1" applyFont="1" applyFill="1" applyAlignment="1">
      <alignment/>
    </xf>
    <xf numFmtId="4" fontId="1" fillId="32" borderId="10" xfId="0" applyNumberFormat="1" applyFont="1" applyFill="1" applyBorder="1" applyAlignment="1">
      <alignment/>
    </xf>
    <xf numFmtId="0" fontId="1" fillId="32" borderId="13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4" fillId="32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32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32" borderId="0" xfId="0" applyNumberFormat="1" applyFont="1" applyFill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" fontId="1" fillId="10" borderId="10" xfId="0" applyNumberFormat="1" applyFont="1" applyFill="1" applyBorder="1" applyAlignment="1">
      <alignment horizontal="right"/>
    </xf>
    <xf numFmtId="3" fontId="4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4" fontId="1" fillId="10" borderId="10" xfId="0" applyNumberFormat="1" applyFont="1" applyFill="1" applyBorder="1" applyAlignment="1">
      <alignment horizontal="right" wrapText="1"/>
    </xf>
    <xf numFmtId="4" fontId="3" fillId="10" borderId="0" xfId="0" applyNumberFormat="1" applyFont="1" applyFill="1" applyBorder="1" applyAlignment="1">
      <alignment horizontal="right" vertical="center" wrapText="1"/>
    </xf>
    <xf numFmtId="4" fontId="9" fillId="10" borderId="0" xfId="0" applyNumberFormat="1" applyFont="1" applyFill="1" applyAlignment="1">
      <alignment/>
    </xf>
    <xf numFmtId="4" fontId="4" fillId="10" borderId="10" xfId="0" applyNumberFormat="1" applyFont="1" applyFill="1" applyBorder="1" applyAlignment="1">
      <alignment horizontal="right" wrapText="1"/>
    </xf>
    <xf numFmtId="4" fontId="4" fillId="10" borderId="10" xfId="0" applyNumberFormat="1" applyFont="1" applyFill="1" applyBorder="1" applyAlignment="1">
      <alignment horizontal="right"/>
    </xf>
    <xf numFmtId="4" fontId="9" fillId="10" borderId="0" xfId="0" applyNumberFormat="1" applyFont="1" applyFill="1" applyBorder="1" applyAlignment="1">
      <alignment horizontal="right" vertical="center" wrapText="1"/>
    </xf>
    <xf numFmtId="4" fontId="4" fillId="10" borderId="10" xfId="0" applyNumberFormat="1" applyFont="1" applyFill="1" applyBorder="1" applyAlignment="1">
      <alignment horizontal="center" wrapText="1"/>
    </xf>
    <xf numFmtId="4" fontId="4" fillId="10" borderId="10" xfId="0" applyNumberFormat="1" applyFont="1" applyFill="1" applyBorder="1" applyAlignment="1">
      <alignment/>
    </xf>
    <xf numFmtId="3" fontId="9" fillId="1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4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10" borderId="14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left" vertical="top" wrapText="1"/>
    </xf>
    <xf numFmtId="175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75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7" fillId="0" borderId="0" xfId="52" applyFont="1">
      <alignment/>
      <protection/>
    </xf>
    <xf numFmtId="2" fontId="7" fillId="0" borderId="0" xfId="52" applyNumberFormat="1" applyFont="1" applyAlignment="1">
      <alignment horizontal="right"/>
      <protection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right"/>
    </xf>
    <xf numFmtId="4" fontId="4" fillId="32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2" fontId="55" fillId="32" borderId="0" xfId="52" applyNumberFormat="1" applyFont="1" applyFill="1" applyAlignment="1">
      <alignment horizontal="center"/>
      <protection/>
    </xf>
    <xf numFmtId="175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6" fillId="0" borderId="0" xfId="0" applyNumberFormat="1" applyFont="1" applyAlignment="1">
      <alignment wrapText="1"/>
    </xf>
    <xf numFmtId="4" fontId="56" fillId="0" borderId="10" xfId="0" applyNumberFormat="1" applyFont="1" applyBorder="1" applyAlignment="1">
      <alignment horizontal="right" vertical="center" wrapText="1"/>
    </xf>
    <xf numFmtId="4" fontId="56" fillId="32" borderId="0" xfId="0" applyNumberFormat="1" applyFont="1" applyFill="1" applyBorder="1" applyAlignment="1">
      <alignment horizontal="right"/>
    </xf>
    <xf numFmtId="175" fontId="57" fillId="0" borderId="10" xfId="0" applyNumberFormat="1" applyFont="1" applyBorder="1" applyAlignment="1">
      <alignment/>
    </xf>
    <xf numFmtId="175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4" fontId="56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left"/>
    </xf>
    <xf numFmtId="0" fontId="5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35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35" borderId="0" xfId="0" applyNumberFormat="1" applyFont="1" applyFill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35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35" borderId="0" xfId="0" applyFont="1" applyFill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top"/>
    </xf>
    <xf numFmtId="49" fontId="1" fillId="35" borderId="13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/>
    </xf>
    <xf numFmtId="0" fontId="59" fillId="0" borderId="12" xfId="52" applyFont="1" applyBorder="1" applyAlignment="1">
      <alignment horizontal="center" vertical="justify"/>
      <protection/>
    </xf>
    <xf numFmtId="0" fontId="53" fillId="0" borderId="0" xfId="52" applyFont="1" applyAlignment="1">
      <alignment horizontal="center" wrapText="1"/>
      <protection/>
    </xf>
    <xf numFmtId="4" fontId="1" fillId="3" borderId="10" xfId="0" applyNumberFormat="1" applyFont="1" applyFill="1" applyBorder="1" applyAlignment="1">
      <alignment horizontal="center" vertical="center"/>
    </xf>
    <xf numFmtId="4" fontId="1" fillId="0" borderId="16" xfId="59" applyNumberFormat="1" applyFont="1" applyBorder="1" applyAlignment="1">
      <alignment horizontal="center" vertical="center"/>
    </xf>
    <xf numFmtId="4" fontId="1" fillId="0" borderId="12" xfId="59" applyNumberFormat="1" applyFont="1" applyBorder="1" applyAlignment="1">
      <alignment horizontal="center" vertical="center"/>
    </xf>
    <xf numFmtId="4" fontId="1" fillId="0" borderId="17" xfId="59" applyNumberFormat="1" applyFont="1" applyBorder="1" applyAlignment="1">
      <alignment horizontal="center" vertical="center"/>
    </xf>
    <xf numFmtId="4" fontId="1" fillId="0" borderId="10" xfId="59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4" fontId="1" fillId="3" borderId="10" xfId="59" applyNumberFormat="1" applyFont="1" applyFill="1" applyBorder="1" applyAlignment="1">
      <alignment horizontal="center" vertical="center"/>
    </xf>
    <xf numFmtId="4" fontId="1" fillId="0" borderId="10" xfId="59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4" fontId="3" fillId="0" borderId="16" xfId="59" applyNumberFormat="1" applyFont="1" applyBorder="1" applyAlignment="1">
      <alignment horizontal="center" vertical="center"/>
    </xf>
    <xf numFmtId="4" fontId="3" fillId="0" borderId="12" xfId="59" applyNumberFormat="1" applyFont="1" applyBorder="1" applyAlignment="1">
      <alignment horizontal="center" vertical="center"/>
    </xf>
    <xf numFmtId="4" fontId="3" fillId="0" borderId="17" xfId="59" applyNumberFormat="1" applyFont="1" applyBorder="1" applyAlignment="1">
      <alignment horizontal="center" vertical="center"/>
    </xf>
    <xf numFmtId="4" fontId="3" fillId="0" borderId="10" xfId="59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6" xfId="59" applyNumberFormat="1" applyFont="1" applyBorder="1" applyAlignment="1">
      <alignment horizontal="center" vertical="center"/>
    </xf>
    <xf numFmtId="1" fontId="1" fillId="0" borderId="12" xfId="59" applyNumberFormat="1" applyFont="1" applyBorder="1" applyAlignment="1">
      <alignment horizontal="center" vertical="center"/>
    </xf>
    <xf numFmtId="1" fontId="1" fillId="0" borderId="17" xfId="59" applyNumberFormat="1" applyFont="1" applyBorder="1" applyAlignment="1">
      <alignment horizontal="center" vertical="center"/>
    </xf>
    <xf numFmtId="1" fontId="1" fillId="0" borderId="10" xfId="59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3" borderId="10" xfId="59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wrapText="1"/>
    </xf>
    <xf numFmtId="3" fontId="61" fillId="0" borderId="0" xfId="0" applyNumberFormat="1" applyFont="1" applyFill="1" applyAlignment="1">
      <alignment horizontal="center"/>
    </xf>
    <xf numFmtId="3" fontId="1" fillId="32" borderId="13" xfId="0" applyNumberFormat="1" applyFont="1" applyFill="1" applyBorder="1" applyAlignment="1">
      <alignment horizontal="center" vertical="center"/>
    </xf>
    <xf numFmtId="3" fontId="1" fillId="32" borderId="15" xfId="0" applyNumberFormat="1" applyFont="1" applyFill="1" applyBorder="1" applyAlignment="1">
      <alignment horizontal="center" vertical="center"/>
    </xf>
    <xf numFmtId="3" fontId="1" fillId="32" borderId="14" xfId="0" applyNumberFormat="1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 horizontal="center" vertical="center"/>
    </xf>
    <xf numFmtId="3" fontId="4" fillId="32" borderId="15" xfId="0" applyNumberFormat="1" applyFont="1" applyFill="1" applyBorder="1" applyAlignment="1">
      <alignment horizontal="center" vertical="center"/>
    </xf>
    <xf numFmtId="3" fontId="4" fillId="32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32" borderId="13" xfId="0" applyFont="1" applyFill="1" applyBorder="1" applyAlignment="1">
      <alignment horizontal="right"/>
    </xf>
    <xf numFmtId="0" fontId="1" fillId="32" borderId="15" xfId="0" applyFont="1" applyFill="1" applyBorder="1" applyAlignment="1">
      <alignment horizontal="right"/>
    </xf>
    <xf numFmtId="0" fontId="1" fillId="32" borderId="14" xfId="0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3" fontId="4" fillId="32" borderId="13" xfId="0" applyNumberFormat="1" applyFont="1" applyFill="1" applyBorder="1" applyAlignment="1">
      <alignment horizontal="center" vertical="center" wrapText="1"/>
    </xf>
    <xf numFmtId="3" fontId="4" fillId="32" borderId="15" xfId="0" applyNumberFormat="1" applyFont="1" applyFill="1" applyBorder="1" applyAlignment="1">
      <alignment horizontal="center" vertical="center" wrapText="1"/>
    </xf>
    <xf numFmtId="3" fontId="4" fillId="32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 horizontal="left" vertical="center" wrapText="1"/>
    </xf>
    <xf numFmtId="3" fontId="4" fillId="32" borderId="15" xfId="0" applyNumberFormat="1" applyFont="1" applyFill="1" applyBorder="1" applyAlignment="1">
      <alignment horizontal="left" vertical="center" wrapText="1"/>
    </xf>
    <xf numFmtId="3" fontId="4" fillId="32" borderId="14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R42"/>
  <sheetViews>
    <sheetView view="pageBreakPreview" zoomScaleSheetLayoutView="100" zoomScalePageLayoutView="0" workbookViewId="0" topLeftCell="A16">
      <selection activeCell="CO15" sqref="CO15:DD15"/>
    </sheetView>
  </sheetViews>
  <sheetFormatPr defaultColWidth="0.875" defaultRowHeight="12.75"/>
  <cols>
    <col min="1" max="16384" width="0.875" style="11" customWidth="1"/>
  </cols>
  <sheetData>
    <row r="1" ht="9.75" customHeight="1">
      <c r="N1" s="25"/>
    </row>
    <row r="2" spans="57:108" ht="15">
      <c r="BE2" s="213" t="s">
        <v>202</v>
      </c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</row>
    <row r="3" spans="57:108" ht="15">
      <c r="BE3" s="214" t="s">
        <v>175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</row>
    <row r="4" spans="57:108" s="25" customFormat="1" ht="12" customHeight="1">
      <c r="BE4" s="215" t="s">
        <v>203</v>
      </c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</row>
    <row r="5" spans="57:108" ht="15"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CA5" s="214" t="s">
        <v>577</v>
      </c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</row>
    <row r="6" spans="57:108" s="25" customFormat="1" ht="12">
      <c r="BE6" s="217" t="s">
        <v>197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CA6" s="217" t="s">
        <v>198</v>
      </c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</row>
    <row r="7" spans="65:99" ht="15">
      <c r="BM7" s="27" t="s">
        <v>194</v>
      </c>
      <c r="BN7" s="204" t="s">
        <v>600</v>
      </c>
      <c r="BO7" s="204"/>
      <c r="BP7" s="204"/>
      <c r="BQ7" s="204"/>
      <c r="BR7" s="11" t="s">
        <v>194</v>
      </c>
      <c r="BU7" s="204" t="s">
        <v>601</v>
      </c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6">
        <v>20</v>
      </c>
      <c r="CN7" s="206"/>
      <c r="CO7" s="206"/>
      <c r="CP7" s="206"/>
      <c r="CQ7" s="205" t="s">
        <v>592</v>
      </c>
      <c r="CR7" s="205"/>
      <c r="CS7" s="205"/>
      <c r="CT7" s="205"/>
      <c r="CU7" s="11" t="s">
        <v>195</v>
      </c>
    </row>
    <row r="8" ht="15">
      <c r="CY8" s="28"/>
    </row>
    <row r="9" spans="1:108" ht="16.5">
      <c r="A9" s="218" t="s">
        <v>204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</row>
    <row r="10" spans="36:58" s="29" customFormat="1" ht="16.5">
      <c r="AJ10" s="30"/>
      <c r="AM10" s="30"/>
      <c r="AV10" s="31"/>
      <c r="AW10" s="31"/>
      <c r="AX10" s="31"/>
      <c r="BA10" s="31" t="s">
        <v>205</v>
      </c>
      <c r="BB10" s="219" t="s">
        <v>592</v>
      </c>
      <c r="BC10" s="219"/>
      <c r="BD10" s="219"/>
      <c r="BE10" s="219"/>
      <c r="BF10" s="29" t="s">
        <v>206</v>
      </c>
    </row>
    <row r="11" spans="31:154" ht="16.5" customHeight="1">
      <c r="AE11" s="195" t="s">
        <v>593</v>
      </c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</row>
    <row r="12" spans="93:108" ht="17.25" customHeight="1">
      <c r="CO12" s="220" t="s">
        <v>207</v>
      </c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</row>
    <row r="13" spans="91:108" ht="15" customHeight="1">
      <c r="CM13" s="27" t="s">
        <v>208</v>
      </c>
      <c r="CO13" s="197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9"/>
    </row>
    <row r="14" spans="36:108" ht="15" customHeight="1">
      <c r="AJ14" s="32"/>
      <c r="AK14" s="33" t="s">
        <v>194</v>
      </c>
      <c r="AL14" s="224" t="s">
        <v>600</v>
      </c>
      <c r="AM14" s="224"/>
      <c r="AN14" s="224"/>
      <c r="AO14" s="224"/>
      <c r="AP14" s="32" t="s">
        <v>194</v>
      </c>
      <c r="AQ14" s="32"/>
      <c r="AR14" s="32"/>
      <c r="AS14" s="224" t="s">
        <v>601</v>
      </c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196">
        <v>20</v>
      </c>
      <c r="BL14" s="196"/>
      <c r="BM14" s="196"/>
      <c r="BN14" s="196"/>
      <c r="BO14" s="225" t="s">
        <v>592</v>
      </c>
      <c r="BP14" s="225"/>
      <c r="BQ14" s="225"/>
      <c r="BR14" s="225"/>
      <c r="BS14" s="32" t="s">
        <v>195</v>
      </c>
      <c r="BT14" s="32"/>
      <c r="BU14" s="32"/>
      <c r="BY14" s="35"/>
      <c r="CM14" s="27" t="s">
        <v>209</v>
      </c>
      <c r="CO14" s="221" t="s">
        <v>602</v>
      </c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3"/>
    </row>
    <row r="15" spans="77:108" ht="15" customHeight="1">
      <c r="BY15" s="35"/>
      <c r="BZ15" s="35"/>
      <c r="CM15" s="27"/>
      <c r="CO15" s="197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9"/>
    </row>
    <row r="16" spans="77:108" ht="15" customHeight="1">
      <c r="BY16" s="35"/>
      <c r="BZ16" s="35"/>
      <c r="CM16" s="27"/>
      <c r="CO16" s="197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9"/>
    </row>
    <row r="17" spans="1:108" ht="19.5" customHeight="1">
      <c r="A17" s="6" t="s">
        <v>210</v>
      </c>
      <c r="AI17" s="207" t="s">
        <v>176</v>
      </c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6"/>
      <c r="BY17" s="36"/>
      <c r="BZ17" s="26"/>
      <c r="CA17" s="26"/>
      <c r="CB17" s="26"/>
      <c r="CM17" s="27" t="s">
        <v>211</v>
      </c>
      <c r="CO17" s="197" t="s">
        <v>248</v>
      </c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9"/>
    </row>
    <row r="18" spans="1:108" ht="15" customHeight="1">
      <c r="A18" s="6" t="s">
        <v>212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4"/>
      <c r="V18" s="37"/>
      <c r="W18" s="37"/>
      <c r="X18" s="37"/>
      <c r="Y18" s="37"/>
      <c r="Z18" s="38"/>
      <c r="AA18" s="38"/>
      <c r="AB18" s="38"/>
      <c r="AC18" s="10"/>
      <c r="AD18" s="10"/>
      <c r="AE18" s="10"/>
      <c r="AF18" s="10"/>
      <c r="AG18" s="10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6"/>
      <c r="BY18" s="36"/>
      <c r="BZ18" s="36"/>
      <c r="CA18" s="26"/>
      <c r="CB18" s="26"/>
      <c r="CM18" s="39"/>
      <c r="CO18" s="197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9"/>
    </row>
    <row r="19" spans="1:108" ht="30" customHeight="1">
      <c r="A19" s="6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6"/>
      <c r="BY19" s="36"/>
      <c r="BZ19" s="36"/>
      <c r="CA19" s="26"/>
      <c r="CB19" s="26"/>
      <c r="CM19" s="39"/>
      <c r="CO19" s="197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9"/>
    </row>
    <row r="20" spans="44:108" ht="18.75" customHeight="1"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Y20" s="35"/>
      <c r="BZ20" s="35"/>
      <c r="CM20" s="27"/>
      <c r="CO20" s="210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2"/>
    </row>
    <row r="21" spans="1:108" s="40" customFormat="1" ht="18.75" customHeight="1">
      <c r="A21" s="40" t="s">
        <v>213</v>
      </c>
      <c r="AI21" s="200" t="s">
        <v>177</v>
      </c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CM21" s="41"/>
      <c r="CO21" s="201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3"/>
    </row>
    <row r="22" spans="1:108" s="40" customFormat="1" ht="18.75" customHeight="1">
      <c r="A22" s="42" t="s">
        <v>214</v>
      </c>
      <c r="CM22" s="43" t="s">
        <v>215</v>
      </c>
      <c r="CO22" s="201" t="s">
        <v>216</v>
      </c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3"/>
    </row>
    <row r="23" spans="1:108" s="40" customFormat="1" ht="3" customHeight="1">
      <c r="A23" s="42"/>
      <c r="BX23" s="42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</row>
    <row r="24" spans="1:108" ht="15" customHeight="1">
      <c r="A24" s="6" t="s">
        <v>217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08" t="s">
        <v>249</v>
      </c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</row>
    <row r="25" spans="1:108" ht="15">
      <c r="A25" s="6" t="s">
        <v>218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</row>
    <row r="26" spans="1:100" ht="15">
      <c r="A26" s="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20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9"/>
      <c r="CP26" s="9"/>
      <c r="CQ26" s="9"/>
      <c r="CR26" s="9"/>
      <c r="CS26" s="9"/>
      <c r="CT26" s="9"/>
      <c r="CU26" s="9"/>
      <c r="CV26" s="9"/>
    </row>
    <row r="27" spans="1:108" ht="15" customHeight="1">
      <c r="A27" s="6" t="s">
        <v>219</v>
      </c>
      <c r="AS27" s="209" t="s">
        <v>178</v>
      </c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</row>
    <row r="28" spans="1:108" ht="15">
      <c r="A28" s="6" t="s">
        <v>220</v>
      </c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</row>
    <row r="29" spans="1:108" ht="21.75" customHeight="1">
      <c r="A29" s="6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</row>
    <row r="30" ht="15" customHeight="1"/>
    <row r="31" spans="1:108" s="32" customFormat="1" ht="14.25">
      <c r="A31" s="195" t="s">
        <v>326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</row>
    <row r="32" spans="1:108" s="32" customFormat="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ht="33" customHeight="1">
      <c r="A33" s="193" t="s">
        <v>122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</row>
    <row r="34" spans="1:108" ht="33" customHeight="1">
      <c r="A34" s="194" t="s">
        <v>179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</row>
    <row r="35" spans="1:108" ht="30" customHeight="1">
      <c r="A35" s="193" t="s">
        <v>123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</row>
    <row r="36" spans="1:108" ht="50.25" customHeight="1">
      <c r="A36" s="194" t="s">
        <v>180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</row>
    <row r="37" spans="1:108" ht="48" customHeight="1">
      <c r="A37" s="193" t="s">
        <v>124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</row>
    <row r="38" spans="1:173" ht="25.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2" t="s">
        <v>535</v>
      </c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</row>
    <row r="39" spans="1:108" ht="77.25" customHeight="1">
      <c r="A39" s="193" t="s">
        <v>125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</row>
    <row r="40" spans="1:174" ht="45" customHeight="1">
      <c r="A40" s="194" t="s">
        <v>543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F40" s="192" t="s">
        <v>536</v>
      </c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</row>
    <row r="41" spans="1:108" ht="36.75" customHeight="1">
      <c r="A41" s="193" t="s">
        <v>126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</row>
    <row r="42" spans="1:174" ht="30.75" customHeight="1">
      <c r="A42" s="194" t="s">
        <v>579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F42" s="192" t="s">
        <v>536</v>
      </c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</row>
    <row r="43" ht="3" customHeight="1"/>
  </sheetData>
  <sheetProtection/>
  <mergeCells count="48">
    <mergeCell ref="A34:DD34"/>
    <mergeCell ref="A9:DD9"/>
    <mergeCell ref="BB10:BE10"/>
    <mergeCell ref="CO12:DD12"/>
    <mergeCell ref="CO14:DD14"/>
    <mergeCell ref="A36:DD36"/>
    <mergeCell ref="CO17:DD17"/>
    <mergeCell ref="AL14:AO14"/>
    <mergeCell ref="BO14:BR14"/>
    <mergeCell ref="AS14:BJ14"/>
    <mergeCell ref="AS24:DD25"/>
    <mergeCell ref="AS27:DD29"/>
    <mergeCell ref="CO20:DD20"/>
    <mergeCell ref="BE2:DD2"/>
    <mergeCell ref="BE3:DD3"/>
    <mergeCell ref="BE4:DD4"/>
    <mergeCell ref="BE5:BX5"/>
    <mergeCell ref="CA5:DD5"/>
    <mergeCell ref="BE6:BX6"/>
    <mergeCell ref="CA6:DD6"/>
    <mergeCell ref="BN7:BQ7"/>
    <mergeCell ref="BU7:CL7"/>
    <mergeCell ref="CO22:DD22"/>
    <mergeCell ref="CO13:DD13"/>
    <mergeCell ref="CQ7:CT7"/>
    <mergeCell ref="CM7:CP7"/>
    <mergeCell ref="CO16:DD16"/>
    <mergeCell ref="AI17:BW19"/>
    <mergeCell ref="A33:DD33"/>
    <mergeCell ref="CO15:DD15"/>
    <mergeCell ref="A39:DD39"/>
    <mergeCell ref="A40:DD40"/>
    <mergeCell ref="CO19:DD19"/>
    <mergeCell ref="AI21:BW21"/>
    <mergeCell ref="CO21:DD21"/>
    <mergeCell ref="A31:DD31"/>
    <mergeCell ref="A38:DD38"/>
    <mergeCell ref="CO18:DD18"/>
    <mergeCell ref="DE11:EX11"/>
    <mergeCell ref="DE38:FQ38"/>
    <mergeCell ref="DF40:FR40"/>
    <mergeCell ref="DF42:FR42"/>
    <mergeCell ref="A41:DD41"/>
    <mergeCell ref="A42:DD42"/>
    <mergeCell ref="AE11:CB11"/>
    <mergeCell ref="A35:DD35"/>
    <mergeCell ref="A37:DD37"/>
    <mergeCell ref="BK14:BN14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381"/>
  <sheetViews>
    <sheetView view="pageBreakPreview" zoomScale="75" zoomScaleSheetLayoutView="75" zoomScalePageLayoutView="0" workbookViewId="0" topLeftCell="A352">
      <selection activeCell="K357" sqref="K357"/>
    </sheetView>
  </sheetViews>
  <sheetFormatPr defaultColWidth="9.00390625" defaultRowHeight="12.75"/>
  <cols>
    <col min="1" max="1" width="5.125" style="5" customWidth="1"/>
    <col min="2" max="2" width="53.875" style="5" customWidth="1"/>
    <col min="3" max="3" width="12.625" style="5" customWidth="1"/>
    <col min="4" max="6" width="13.875" style="5" customWidth="1"/>
    <col min="7" max="7" width="13.875" style="113" customWidth="1"/>
    <col min="8" max="9" width="9.125" style="5" customWidth="1"/>
    <col min="10" max="10" width="25.375" style="5" customWidth="1"/>
    <col min="11" max="11" width="12.625" style="134" customWidth="1"/>
    <col min="12" max="12" width="9.125" style="5" customWidth="1"/>
    <col min="13" max="13" width="10.625" style="5" customWidth="1"/>
    <col min="14" max="16384" width="9.125" style="5" customWidth="1"/>
  </cols>
  <sheetData>
    <row r="1" spans="1:13" ht="33.75" customHeight="1">
      <c r="A1" s="332" t="s">
        <v>401</v>
      </c>
      <c r="B1" s="332"/>
      <c r="C1" s="332"/>
      <c r="D1" s="332"/>
      <c r="E1" s="332"/>
      <c r="F1" s="332"/>
      <c r="G1" s="144"/>
      <c r="H1" s="138">
        <v>130</v>
      </c>
      <c r="I1" s="139"/>
      <c r="J1" s="139" t="s">
        <v>474</v>
      </c>
      <c r="K1" s="93">
        <f>G15+G19+G23+G27+G38+G42+G46+G50+G62+G68+G74+G80+G91+G95+G99+G116+G120+G124+G128+G132+G145+G165+G169+G173+G177+G181+G186+G190+G194+G209+G228+G235+G241+G247+G253+G273+G300+G309+G315+G324+G329+G341+G345+G349+G353</f>
        <v>4941055.2575</v>
      </c>
      <c r="L1" s="92">
        <v>244</v>
      </c>
      <c r="M1" s="92" t="s">
        <v>485</v>
      </c>
    </row>
    <row r="2" spans="1:13" ht="15.75" customHeight="1">
      <c r="A2" s="5" t="s">
        <v>424</v>
      </c>
      <c r="C2" s="81">
        <v>244</v>
      </c>
      <c r="G2" s="143">
        <v>1243055.26</v>
      </c>
      <c r="H2" s="138">
        <v>130</v>
      </c>
      <c r="I2" s="139" t="s">
        <v>135</v>
      </c>
      <c r="J2" s="139" t="s">
        <v>475</v>
      </c>
      <c r="K2" s="93"/>
      <c r="L2" s="92"/>
      <c r="M2" s="92"/>
    </row>
    <row r="3" spans="1:13" ht="30.75" customHeight="1">
      <c r="A3" s="5" t="s">
        <v>425</v>
      </c>
      <c r="C3" s="323" t="s">
        <v>443</v>
      </c>
      <c r="D3" s="323"/>
      <c r="E3" s="323"/>
      <c r="F3" s="323"/>
      <c r="G3" s="150"/>
      <c r="H3" s="138">
        <v>130</v>
      </c>
      <c r="I3" s="139"/>
      <c r="J3" s="139" t="s">
        <v>479</v>
      </c>
      <c r="K3" s="93"/>
      <c r="L3" s="92"/>
      <c r="M3" s="92"/>
    </row>
    <row r="4" spans="7:13" ht="15.75" customHeight="1">
      <c r="G4" s="144"/>
      <c r="H4" s="138">
        <v>130</v>
      </c>
      <c r="I4" s="139"/>
      <c r="J4" s="139" t="s">
        <v>476</v>
      </c>
      <c r="K4" s="93"/>
      <c r="L4" s="92"/>
      <c r="M4" s="92"/>
    </row>
    <row r="5" spans="1:13" ht="15" customHeight="1">
      <c r="A5" s="332" t="s">
        <v>402</v>
      </c>
      <c r="B5" s="332"/>
      <c r="C5" s="332"/>
      <c r="D5" s="332"/>
      <c r="E5" s="332"/>
      <c r="F5" s="332"/>
      <c r="G5" s="144"/>
      <c r="H5" s="138">
        <v>130</v>
      </c>
      <c r="I5" s="139"/>
      <c r="J5" s="139" t="s">
        <v>477</v>
      </c>
      <c r="K5" s="93"/>
      <c r="L5" s="92"/>
      <c r="M5" s="92"/>
    </row>
    <row r="6" spans="1:13" ht="12.75">
      <c r="A6" s="82"/>
      <c r="B6" s="82"/>
      <c r="C6" s="82"/>
      <c r="D6" s="82"/>
      <c r="E6" s="82"/>
      <c r="F6" s="82"/>
      <c r="G6" s="144"/>
      <c r="H6" s="138">
        <v>130</v>
      </c>
      <c r="I6" s="139"/>
      <c r="J6" s="139" t="s">
        <v>478</v>
      </c>
      <c r="K6" s="93"/>
      <c r="L6" s="92"/>
      <c r="M6" s="92"/>
    </row>
    <row r="7" spans="1:13" ht="21" customHeight="1">
      <c r="A7" s="326" t="s">
        <v>361</v>
      </c>
      <c r="B7" s="326" t="s">
        <v>372</v>
      </c>
      <c r="C7" s="326" t="s">
        <v>394</v>
      </c>
      <c r="D7" s="326" t="s">
        <v>395</v>
      </c>
      <c r="E7" s="326" t="s">
        <v>396</v>
      </c>
      <c r="F7" s="326" t="s">
        <v>397</v>
      </c>
      <c r="G7" s="144"/>
      <c r="H7" s="138">
        <v>130</v>
      </c>
      <c r="I7" s="139"/>
      <c r="J7" s="139" t="s">
        <v>480</v>
      </c>
      <c r="K7" s="93"/>
      <c r="L7" s="92"/>
      <c r="M7" s="92"/>
    </row>
    <row r="8" spans="1:13" ht="12.75">
      <c r="A8" s="326"/>
      <c r="B8" s="326"/>
      <c r="C8" s="326"/>
      <c r="D8" s="326"/>
      <c r="E8" s="326"/>
      <c r="F8" s="326"/>
      <c r="G8" s="144"/>
      <c r="H8" s="138">
        <v>130</v>
      </c>
      <c r="I8" s="139"/>
      <c r="J8" s="139" t="s">
        <v>481</v>
      </c>
      <c r="K8" s="93"/>
      <c r="L8" s="92"/>
      <c r="M8" s="92"/>
    </row>
    <row r="9" spans="1:13" ht="12.75">
      <c r="A9" s="326"/>
      <c r="B9" s="326"/>
      <c r="C9" s="326"/>
      <c r="D9" s="326"/>
      <c r="E9" s="326"/>
      <c r="F9" s="326"/>
      <c r="G9" s="144">
        <v>3698000</v>
      </c>
      <c r="H9" s="138">
        <v>130</v>
      </c>
      <c r="I9" s="139" t="s">
        <v>136</v>
      </c>
      <c r="J9" s="139" t="s">
        <v>482</v>
      </c>
      <c r="K9" s="93"/>
      <c r="L9" s="92"/>
      <c r="M9" s="92"/>
    </row>
    <row r="10" spans="1:13" s="87" customFormat="1" ht="12.75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144"/>
      <c r="H10" s="138">
        <v>130</v>
      </c>
      <c r="I10" s="139"/>
      <c r="J10" s="139" t="s">
        <v>483</v>
      </c>
      <c r="K10" s="93"/>
      <c r="L10" s="92"/>
      <c r="M10" s="92"/>
    </row>
    <row r="11" spans="1:13" ht="43.5" customHeight="1">
      <c r="A11" s="320" t="s">
        <v>137</v>
      </c>
      <c r="B11" s="321"/>
      <c r="C11" s="321"/>
      <c r="D11" s="321"/>
      <c r="E11" s="321"/>
      <c r="F11" s="322"/>
      <c r="G11" s="144"/>
      <c r="H11" s="138">
        <v>550</v>
      </c>
      <c r="I11" s="139">
        <v>800000</v>
      </c>
      <c r="J11" s="139" t="s">
        <v>484</v>
      </c>
      <c r="K11" s="93"/>
      <c r="L11" s="92"/>
      <c r="M11" s="92"/>
    </row>
    <row r="12" spans="1:13" ht="12.75">
      <c r="A12" s="84">
        <v>1</v>
      </c>
      <c r="B12" s="84" t="s">
        <v>79</v>
      </c>
      <c r="C12" s="85">
        <v>7</v>
      </c>
      <c r="D12" s="86">
        <v>12</v>
      </c>
      <c r="E12" s="86">
        <v>478.04</v>
      </c>
      <c r="F12" s="86">
        <f>C12*D12*E12</f>
        <v>40155.36</v>
      </c>
      <c r="G12" s="145">
        <f>SUM(G1:G11)</f>
        <v>4941055.26</v>
      </c>
      <c r="H12" s="142"/>
      <c r="I12" s="142"/>
      <c r="J12" s="142"/>
      <c r="K12" s="94">
        <f>SUM(K1:K11)</f>
        <v>4941055.2575</v>
      </c>
      <c r="L12" s="96"/>
      <c r="M12" s="96"/>
    </row>
    <row r="13" spans="1:13" ht="12.75">
      <c r="A13" s="84"/>
      <c r="B13" s="84"/>
      <c r="C13" s="85"/>
      <c r="D13" s="86"/>
      <c r="E13" s="86"/>
      <c r="F13" s="86">
        <f>C13*D13*E13</f>
        <v>0</v>
      </c>
      <c r="G13" s="111"/>
      <c r="H13" s="70"/>
      <c r="I13" s="70"/>
      <c r="J13" s="70"/>
      <c r="K13" s="70"/>
      <c r="L13" s="91"/>
      <c r="M13" s="91"/>
    </row>
    <row r="14" spans="1:13" ht="12.75">
      <c r="A14" s="84"/>
      <c r="B14" s="84"/>
      <c r="C14" s="85"/>
      <c r="D14" s="86"/>
      <c r="E14" s="86"/>
      <c r="F14" s="86">
        <f>C14*D14*E14</f>
        <v>0</v>
      </c>
      <c r="G14" s="111"/>
      <c r="H14" s="70"/>
      <c r="I14" s="70"/>
      <c r="J14" s="70"/>
      <c r="K14" s="70"/>
      <c r="L14" s="91"/>
      <c r="M14" s="91"/>
    </row>
    <row r="15" spans="1:9" ht="12.75">
      <c r="A15" s="74"/>
      <c r="B15" s="97" t="s">
        <v>246</v>
      </c>
      <c r="C15" s="98" t="s">
        <v>201</v>
      </c>
      <c r="D15" s="98" t="s">
        <v>201</v>
      </c>
      <c r="E15" s="98" t="s">
        <v>201</v>
      </c>
      <c r="F15" s="98">
        <f>SUM(F12:F14)</f>
        <v>40155.36</v>
      </c>
      <c r="G15" s="112">
        <v>40155.26</v>
      </c>
      <c r="H15" s="79">
        <v>244</v>
      </c>
      <c r="I15" s="79" t="s">
        <v>427</v>
      </c>
    </row>
    <row r="16" spans="1:6" ht="46.5" customHeight="1">
      <c r="A16" s="320" t="s">
        <v>98</v>
      </c>
      <c r="B16" s="321"/>
      <c r="C16" s="321"/>
      <c r="D16" s="321"/>
      <c r="E16" s="321"/>
      <c r="F16" s="322"/>
    </row>
    <row r="17" spans="1:13" ht="12.75">
      <c r="A17" s="84"/>
      <c r="B17" s="84"/>
      <c r="C17" s="85"/>
      <c r="D17" s="86"/>
      <c r="E17" s="86"/>
      <c r="F17" s="86">
        <f>C17*D17*E17</f>
        <v>0</v>
      </c>
      <c r="G17" s="111"/>
      <c r="H17" s="70"/>
      <c r="I17" s="70"/>
      <c r="J17" s="70"/>
      <c r="K17" s="70"/>
      <c r="L17" s="91"/>
      <c r="M17" s="91"/>
    </row>
    <row r="18" spans="1:6" ht="12.75">
      <c r="A18" s="84"/>
      <c r="B18" s="84"/>
      <c r="C18" s="85"/>
      <c r="D18" s="86"/>
      <c r="E18" s="86"/>
      <c r="F18" s="86">
        <f>C18*D18*E18</f>
        <v>0</v>
      </c>
    </row>
    <row r="19" spans="1:9" ht="12.75">
      <c r="A19" s="74"/>
      <c r="B19" s="97" t="s">
        <v>246</v>
      </c>
      <c r="C19" s="98" t="s">
        <v>201</v>
      </c>
      <c r="D19" s="98" t="s">
        <v>201</v>
      </c>
      <c r="E19" s="98" t="s">
        <v>201</v>
      </c>
      <c r="F19" s="98">
        <f>SUM(F17:F18)</f>
        <v>0</v>
      </c>
      <c r="G19" s="112"/>
      <c r="H19" s="79">
        <v>244</v>
      </c>
      <c r="I19" s="79" t="s">
        <v>427</v>
      </c>
    </row>
    <row r="20" spans="1:6" ht="68.25" customHeight="1">
      <c r="A20" s="320" t="s">
        <v>138</v>
      </c>
      <c r="B20" s="321"/>
      <c r="C20" s="321"/>
      <c r="D20" s="321"/>
      <c r="E20" s="321"/>
      <c r="F20" s="322"/>
    </row>
    <row r="21" spans="1:13" ht="12.75">
      <c r="A21" s="84">
        <v>1</v>
      </c>
      <c r="B21" s="84" t="s">
        <v>53</v>
      </c>
      <c r="C21" s="85">
        <v>1</v>
      </c>
      <c r="D21" s="86">
        <v>12</v>
      </c>
      <c r="E21" s="86">
        <v>4500</v>
      </c>
      <c r="F21" s="86">
        <f>C21*D21*E21</f>
        <v>54000</v>
      </c>
      <c r="G21" s="111"/>
      <c r="H21" s="70"/>
      <c r="I21" s="70"/>
      <c r="J21" s="70"/>
      <c r="K21" s="70"/>
      <c r="L21" s="91"/>
      <c r="M21" s="91"/>
    </row>
    <row r="22" spans="1:6" ht="12.75">
      <c r="A22" s="84"/>
      <c r="B22" s="84"/>
      <c r="C22" s="85"/>
      <c r="D22" s="86"/>
      <c r="E22" s="86"/>
      <c r="F22" s="86">
        <f>C22*D22*E22</f>
        <v>0</v>
      </c>
    </row>
    <row r="23" spans="1:9" ht="12.75">
      <c r="A23" s="74"/>
      <c r="B23" s="97" t="s">
        <v>246</v>
      </c>
      <c r="C23" s="98" t="s">
        <v>201</v>
      </c>
      <c r="D23" s="98" t="s">
        <v>201</v>
      </c>
      <c r="E23" s="98" t="s">
        <v>201</v>
      </c>
      <c r="F23" s="98">
        <f>SUM(F21:F22)</f>
        <v>54000</v>
      </c>
      <c r="G23" s="112">
        <v>54000</v>
      </c>
      <c r="H23" s="79">
        <v>244</v>
      </c>
      <c r="I23" s="79" t="s">
        <v>427</v>
      </c>
    </row>
    <row r="24" spans="1:6" ht="32.25" customHeight="1">
      <c r="A24" s="320" t="s">
        <v>626</v>
      </c>
      <c r="B24" s="321"/>
      <c r="C24" s="321"/>
      <c r="D24" s="321"/>
      <c r="E24" s="321"/>
      <c r="F24" s="322"/>
    </row>
    <row r="25" spans="1:13" ht="12.75">
      <c r="A25" s="84"/>
      <c r="B25" s="84"/>
      <c r="C25" s="85"/>
      <c r="D25" s="86"/>
      <c r="E25" s="86"/>
      <c r="F25" s="86">
        <f>C25*D25*E25</f>
        <v>0</v>
      </c>
      <c r="G25" s="111"/>
      <c r="H25" s="70"/>
      <c r="I25" s="70"/>
      <c r="J25" s="70"/>
      <c r="K25" s="70"/>
      <c r="L25" s="91"/>
      <c r="M25" s="91"/>
    </row>
    <row r="26" spans="1:6" ht="12.75">
      <c r="A26" s="84"/>
      <c r="B26" s="84"/>
      <c r="C26" s="85"/>
      <c r="D26" s="86"/>
      <c r="E26" s="86"/>
      <c r="F26" s="86">
        <f>C26*D26*E26</f>
        <v>0</v>
      </c>
    </row>
    <row r="27" spans="1:9" ht="12.75">
      <c r="A27" s="74"/>
      <c r="B27" s="97" t="s">
        <v>246</v>
      </c>
      <c r="C27" s="98" t="s">
        <v>201</v>
      </c>
      <c r="D27" s="98" t="s">
        <v>201</v>
      </c>
      <c r="E27" s="98" t="s">
        <v>201</v>
      </c>
      <c r="F27" s="98">
        <f>SUM(F25:F26)</f>
        <v>0</v>
      </c>
      <c r="G27" s="112"/>
      <c r="H27" s="79">
        <v>244</v>
      </c>
      <c r="I27" s="79" t="s">
        <v>427</v>
      </c>
    </row>
    <row r="28" ht="15" customHeight="1"/>
    <row r="29" spans="1:6" ht="12.75">
      <c r="A29" s="332" t="s">
        <v>403</v>
      </c>
      <c r="B29" s="332"/>
      <c r="C29" s="332"/>
      <c r="D29" s="332"/>
      <c r="E29" s="332"/>
      <c r="F29" s="332"/>
    </row>
    <row r="30" ht="14.25" customHeight="1"/>
    <row r="31" spans="1:5" ht="12.75">
      <c r="A31" s="326" t="s">
        <v>361</v>
      </c>
      <c r="B31" s="326" t="s">
        <v>372</v>
      </c>
      <c r="C31" s="326" t="s">
        <v>404</v>
      </c>
      <c r="D31" s="326" t="s">
        <v>405</v>
      </c>
      <c r="E31" s="326" t="s">
        <v>406</v>
      </c>
    </row>
    <row r="32" spans="1:5" ht="12.75">
      <c r="A32" s="326"/>
      <c r="B32" s="326"/>
      <c r="C32" s="326"/>
      <c r="D32" s="326"/>
      <c r="E32" s="326"/>
    </row>
    <row r="33" spans="1:13" s="87" customFormat="1" ht="12.75">
      <c r="A33" s="326"/>
      <c r="B33" s="326"/>
      <c r="C33" s="326"/>
      <c r="D33" s="326"/>
      <c r="E33" s="326"/>
      <c r="F33" s="5"/>
      <c r="G33" s="113"/>
      <c r="H33" s="5"/>
      <c r="I33" s="5"/>
      <c r="J33" s="5"/>
      <c r="K33" s="134"/>
      <c r="L33" s="5"/>
      <c r="M33" s="5"/>
    </row>
    <row r="34" spans="1:13" ht="12.75">
      <c r="A34" s="83">
        <v>1</v>
      </c>
      <c r="B34" s="83">
        <v>2</v>
      </c>
      <c r="C34" s="83">
        <v>3</v>
      </c>
      <c r="D34" s="83">
        <v>4</v>
      </c>
      <c r="E34" s="83">
        <v>5</v>
      </c>
      <c r="F34" s="87"/>
      <c r="H34" s="87"/>
      <c r="I34" s="87"/>
      <c r="J34" s="87"/>
      <c r="L34" s="87"/>
      <c r="M34" s="87"/>
    </row>
    <row r="35" spans="1:13" ht="51" customHeight="1">
      <c r="A35" s="320" t="s">
        <v>100</v>
      </c>
      <c r="B35" s="321"/>
      <c r="C35" s="321"/>
      <c r="D35" s="321"/>
      <c r="E35" s="322"/>
      <c r="F35" s="87"/>
      <c r="H35" s="87"/>
      <c r="I35" s="87"/>
      <c r="J35" s="87"/>
      <c r="L35" s="87"/>
      <c r="M35" s="87"/>
    </row>
    <row r="36" spans="1:5" ht="12.75">
      <c r="A36" s="84"/>
      <c r="B36" s="84"/>
      <c r="C36" s="85"/>
      <c r="D36" s="86"/>
      <c r="E36" s="86">
        <f>C36*D36</f>
        <v>0</v>
      </c>
    </row>
    <row r="37" spans="1:5" ht="12.75">
      <c r="A37" s="84"/>
      <c r="B37" s="84"/>
      <c r="C37" s="85"/>
      <c r="D37" s="86"/>
      <c r="E37" s="86">
        <f>C37*D37</f>
        <v>0</v>
      </c>
    </row>
    <row r="38" spans="1:9" ht="12.75">
      <c r="A38" s="74"/>
      <c r="B38" s="97" t="s">
        <v>246</v>
      </c>
      <c r="C38" s="98" t="s">
        <v>201</v>
      </c>
      <c r="D38" s="98" t="s">
        <v>201</v>
      </c>
      <c r="E38" s="98">
        <f>SUM(E36:E37)</f>
        <v>0</v>
      </c>
      <c r="G38" s="112"/>
      <c r="H38" s="79">
        <v>244</v>
      </c>
      <c r="I38" s="79" t="s">
        <v>427</v>
      </c>
    </row>
    <row r="39" spans="1:13" ht="64.5" customHeight="1">
      <c r="A39" s="320" t="s">
        <v>99</v>
      </c>
      <c r="B39" s="321"/>
      <c r="C39" s="321"/>
      <c r="D39" s="321"/>
      <c r="E39" s="322"/>
      <c r="F39" s="87"/>
      <c r="H39" s="87"/>
      <c r="I39" s="87"/>
      <c r="J39" s="87"/>
      <c r="L39" s="87"/>
      <c r="M39" s="87"/>
    </row>
    <row r="40" spans="1:5" ht="12.75">
      <c r="A40" s="84"/>
      <c r="B40" s="84"/>
      <c r="C40" s="85"/>
      <c r="D40" s="86"/>
      <c r="E40" s="86">
        <f>C40*D40</f>
        <v>0</v>
      </c>
    </row>
    <row r="41" spans="1:5" ht="12.75">
      <c r="A41" s="84"/>
      <c r="B41" s="84"/>
      <c r="C41" s="85"/>
      <c r="D41" s="86"/>
      <c r="E41" s="86">
        <f>C41*D41</f>
        <v>0</v>
      </c>
    </row>
    <row r="42" spans="1:9" ht="12.75">
      <c r="A42" s="74"/>
      <c r="B42" s="97" t="s">
        <v>246</v>
      </c>
      <c r="C42" s="98" t="s">
        <v>201</v>
      </c>
      <c r="D42" s="98" t="s">
        <v>201</v>
      </c>
      <c r="E42" s="98">
        <f>SUM(E40:E41)</f>
        <v>0</v>
      </c>
      <c r="G42" s="112"/>
      <c r="H42" s="79">
        <v>244</v>
      </c>
      <c r="I42" s="79" t="s">
        <v>427</v>
      </c>
    </row>
    <row r="43" spans="1:13" ht="54" customHeight="1">
      <c r="A43" s="320" t="s">
        <v>98</v>
      </c>
      <c r="B43" s="321"/>
      <c r="C43" s="321"/>
      <c r="D43" s="321"/>
      <c r="E43" s="322"/>
      <c r="F43" s="87"/>
      <c r="H43" s="87"/>
      <c r="I43" s="87"/>
      <c r="J43" s="87"/>
      <c r="L43" s="87"/>
      <c r="M43" s="87"/>
    </row>
    <row r="44" spans="1:5" ht="12.75">
      <c r="A44" s="84"/>
      <c r="B44" s="84"/>
      <c r="C44" s="85"/>
      <c r="D44" s="86"/>
      <c r="E44" s="86">
        <f>C44*D44</f>
        <v>0</v>
      </c>
    </row>
    <row r="45" spans="1:5" ht="12.75">
      <c r="A45" s="84"/>
      <c r="B45" s="84"/>
      <c r="C45" s="85"/>
      <c r="D45" s="86"/>
      <c r="E45" s="86">
        <f>C45*D45</f>
        <v>0</v>
      </c>
    </row>
    <row r="46" spans="1:9" ht="12.75">
      <c r="A46" s="74"/>
      <c r="B46" s="97" t="s">
        <v>246</v>
      </c>
      <c r="C46" s="98" t="s">
        <v>201</v>
      </c>
      <c r="D46" s="98" t="s">
        <v>201</v>
      </c>
      <c r="E46" s="98">
        <f>SUM(E44:E45)</f>
        <v>0</v>
      </c>
      <c r="G46" s="112"/>
      <c r="H46" s="79">
        <v>244</v>
      </c>
      <c r="I46" s="79" t="s">
        <v>427</v>
      </c>
    </row>
    <row r="47" spans="1:13" ht="33.75" customHeight="1">
      <c r="A47" s="320" t="s">
        <v>626</v>
      </c>
      <c r="B47" s="321"/>
      <c r="C47" s="321"/>
      <c r="D47" s="321"/>
      <c r="E47" s="322"/>
      <c r="F47" s="87"/>
      <c r="H47" s="87"/>
      <c r="I47" s="87"/>
      <c r="J47" s="87"/>
      <c r="L47" s="87"/>
      <c r="M47" s="87"/>
    </row>
    <row r="48" spans="1:5" ht="12.75">
      <c r="A48" s="84"/>
      <c r="B48" s="84"/>
      <c r="C48" s="85"/>
      <c r="D48" s="86"/>
      <c r="E48" s="86">
        <f>C48*D48</f>
        <v>0</v>
      </c>
    </row>
    <row r="49" spans="1:5" ht="12.75">
      <c r="A49" s="84"/>
      <c r="B49" s="84"/>
      <c r="C49" s="85"/>
      <c r="D49" s="86"/>
      <c r="E49" s="86">
        <f>C49*D49</f>
        <v>0</v>
      </c>
    </row>
    <row r="50" spans="1:9" ht="12.75">
      <c r="A50" s="74"/>
      <c r="B50" s="97" t="s">
        <v>246</v>
      </c>
      <c r="C50" s="98" t="s">
        <v>201</v>
      </c>
      <c r="D50" s="98" t="s">
        <v>201</v>
      </c>
      <c r="E50" s="98">
        <f>SUM(E48:E49)</f>
        <v>0</v>
      </c>
      <c r="G50" s="112"/>
      <c r="H50" s="79">
        <v>244</v>
      </c>
      <c r="I50" s="79" t="s">
        <v>427</v>
      </c>
    </row>
    <row r="51" ht="15" customHeight="1"/>
    <row r="52" spans="1:6" ht="12.75">
      <c r="A52" s="332" t="s">
        <v>407</v>
      </c>
      <c r="B52" s="332"/>
      <c r="C52" s="332"/>
      <c r="D52" s="332"/>
      <c r="E52" s="332"/>
      <c r="F52" s="332"/>
    </row>
    <row r="53" ht="12.75" customHeight="1"/>
    <row r="54" spans="1:6" ht="12.75">
      <c r="A54" s="326" t="s">
        <v>361</v>
      </c>
      <c r="B54" s="326" t="s">
        <v>192</v>
      </c>
      <c r="C54" s="326" t="s">
        <v>408</v>
      </c>
      <c r="D54" s="326" t="s">
        <v>409</v>
      </c>
      <c r="E54" s="326" t="s">
        <v>410</v>
      </c>
      <c r="F54" s="326" t="s">
        <v>397</v>
      </c>
    </row>
    <row r="55" spans="1:6" ht="12.75">
      <c r="A55" s="326"/>
      <c r="B55" s="326"/>
      <c r="C55" s="326"/>
      <c r="D55" s="326"/>
      <c r="E55" s="326"/>
      <c r="F55" s="326"/>
    </row>
    <row r="56" spans="1:13" s="87" customFormat="1" ht="12.75">
      <c r="A56" s="326"/>
      <c r="B56" s="326"/>
      <c r="C56" s="326"/>
      <c r="D56" s="326"/>
      <c r="E56" s="326"/>
      <c r="F56" s="326"/>
      <c r="G56" s="113"/>
      <c r="H56" s="5"/>
      <c r="I56" s="5"/>
      <c r="J56" s="5"/>
      <c r="K56" s="134"/>
      <c r="L56" s="5"/>
      <c r="M56" s="5"/>
    </row>
    <row r="57" spans="1:13" s="87" customFormat="1" ht="32.25" customHeight="1">
      <c r="A57" s="83">
        <v>1</v>
      </c>
      <c r="B57" s="83">
        <v>2</v>
      </c>
      <c r="C57" s="83">
        <v>3</v>
      </c>
      <c r="D57" s="83">
        <v>4</v>
      </c>
      <c r="E57" s="83">
        <v>5</v>
      </c>
      <c r="F57" s="83">
        <v>6</v>
      </c>
      <c r="G57" s="113"/>
      <c r="H57" s="5"/>
      <c r="I57" s="5"/>
      <c r="J57" s="5"/>
      <c r="K57" s="134"/>
      <c r="L57" s="5"/>
      <c r="M57" s="5"/>
    </row>
    <row r="58" spans="1:13" ht="33.75" customHeight="1">
      <c r="A58" s="320" t="s">
        <v>106</v>
      </c>
      <c r="B58" s="321"/>
      <c r="C58" s="321"/>
      <c r="D58" s="321"/>
      <c r="E58" s="321"/>
      <c r="F58" s="322"/>
      <c r="H58" s="87"/>
      <c r="I58" s="87"/>
      <c r="J58" s="87"/>
      <c r="L58" s="87"/>
      <c r="M58" s="87"/>
    </row>
    <row r="59" spans="1:6" ht="12.75">
      <c r="A59" s="84"/>
      <c r="B59" s="84" t="s">
        <v>488</v>
      </c>
      <c r="C59" s="85"/>
      <c r="D59" s="86"/>
      <c r="E59" s="86"/>
      <c r="F59" s="86">
        <f>C59*D59*E59</f>
        <v>0</v>
      </c>
    </row>
    <row r="60" spans="1:6" ht="12.75">
      <c r="A60" s="84"/>
      <c r="B60" s="84" t="s">
        <v>489</v>
      </c>
      <c r="C60" s="85"/>
      <c r="D60" s="86"/>
      <c r="E60" s="86"/>
      <c r="F60" s="86">
        <f>C60*D60*E60</f>
        <v>0</v>
      </c>
    </row>
    <row r="61" spans="1:6" ht="12.75">
      <c r="A61" s="84"/>
      <c r="B61" s="84" t="s">
        <v>490</v>
      </c>
      <c r="C61" s="85"/>
      <c r="D61" s="86"/>
      <c r="E61" s="86"/>
      <c r="F61" s="86">
        <f>C61*D61*E61</f>
        <v>0</v>
      </c>
    </row>
    <row r="62" spans="1:9" ht="12.75">
      <c r="A62" s="74"/>
      <c r="B62" s="97" t="s">
        <v>246</v>
      </c>
      <c r="C62" s="98" t="s">
        <v>201</v>
      </c>
      <c r="D62" s="98" t="s">
        <v>201</v>
      </c>
      <c r="E62" s="98" t="s">
        <v>201</v>
      </c>
      <c r="F62" s="98">
        <f>SUM(F59:F61)</f>
        <v>0</v>
      </c>
      <c r="G62" s="112"/>
      <c r="H62" s="79">
        <v>244</v>
      </c>
      <c r="I62" s="79" t="s">
        <v>427</v>
      </c>
    </row>
    <row r="63" spans="1:13" ht="44.25" customHeight="1">
      <c r="A63" s="320" t="s">
        <v>105</v>
      </c>
      <c r="B63" s="321"/>
      <c r="C63" s="321"/>
      <c r="D63" s="321"/>
      <c r="E63" s="321"/>
      <c r="F63" s="322"/>
      <c r="H63" s="87"/>
      <c r="I63" s="87"/>
      <c r="J63" s="87"/>
      <c r="L63" s="87"/>
      <c r="M63" s="87"/>
    </row>
    <row r="64" spans="1:6" ht="12.75">
      <c r="A64" s="84"/>
      <c r="B64" s="84" t="s">
        <v>488</v>
      </c>
      <c r="C64" s="85"/>
      <c r="D64" s="86"/>
      <c r="E64" s="86"/>
      <c r="F64" s="86">
        <f>C64*D64*E64</f>
        <v>0</v>
      </c>
    </row>
    <row r="65" spans="1:6" ht="12.75">
      <c r="A65" s="84"/>
      <c r="B65" s="84" t="s">
        <v>489</v>
      </c>
      <c r="C65" s="85"/>
      <c r="D65" s="86"/>
      <c r="E65" s="86"/>
      <c r="F65" s="86">
        <f>C65*D65*E65</f>
        <v>0</v>
      </c>
    </row>
    <row r="66" spans="1:6" ht="12.75">
      <c r="A66" s="84"/>
      <c r="B66" s="84" t="s">
        <v>490</v>
      </c>
      <c r="C66" s="85"/>
      <c r="D66" s="86"/>
      <c r="E66" s="86"/>
      <c r="F66" s="86">
        <f>C66*D66*E66</f>
        <v>0</v>
      </c>
    </row>
    <row r="67" spans="1:6" ht="12.75">
      <c r="A67" s="84"/>
      <c r="B67" s="84" t="s">
        <v>491</v>
      </c>
      <c r="C67" s="85"/>
      <c r="D67" s="86"/>
      <c r="E67" s="86"/>
      <c r="F67" s="86">
        <f>C67*D67*E67</f>
        <v>0</v>
      </c>
    </row>
    <row r="68" spans="1:9" ht="12.75">
      <c r="A68" s="74"/>
      <c r="B68" s="97" t="s">
        <v>246</v>
      </c>
      <c r="C68" s="98" t="s">
        <v>201</v>
      </c>
      <c r="D68" s="98" t="s">
        <v>201</v>
      </c>
      <c r="E68" s="98" t="s">
        <v>201</v>
      </c>
      <c r="F68" s="98">
        <f>SUM(F64:F67)</f>
        <v>0</v>
      </c>
      <c r="G68" s="112"/>
      <c r="H68" s="79">
        <v>244</v>
      </c>
      <c r="I68" s="79" t="s">
        <v>427</v>
      </c>
    </row>
    <row r="69" spans="1:13" ht="27" customHeight="1">
      <c r="A69" s="320" t="s">
        <v>104</v>
      </c>
      <c r="B69" s="321"/>
      <c r="C69" s="321"/>
      <c r="D69" s="321"/>
      <c r="E69" s="321"/>
      <c r="F69" s="322"/>
      <c r="H69" s="87"/>
      <c r="I69" s="87"/>
      <c r="J69" s="87"/>
      <c r="L69" s="87"/>
      <c r="M69" s="87"/>
    </row>
    <row r="70" spans="1:6" ht="12.75">
      <c r="A70" s="84"/>
      <c r="B70" s="84" t="s">
        <v>488</v>
      </c>
      <c r="C70" s="85"/>
      <c r="D70" s="86"/>
      <c r="E70" s="86"/>
      <c r="F70" s="86">
        <f>C70*D70*E70</f>
        <v>0</v>
      </c>
    </row>
    <row r="71" spans="1:6" ht="12.75">
      <c r="A71" s="84"/>
      <c r="B71" s="84" t="s">
        <v>489</v>
      </c>
      <c r="C71" s="85"/>
      <c r="D71" s="86"/>
      <c r="E71" s="86"/>
      <c r="F71" s="86">
        <f>C71*D71*E71</f>
        <v>0</v>
      </c>
    </row>
    <row r="72" spans="1:6" ht="12.75">
      <c r="A72" s="84"/>
      <c r="B72" s="84" t="s">
        <v>490</v>
      </c>
      <c r="C72" s="85"/>
      <c r="D72" s="86"/>
      <c r="E72" s="86"/>
      <c r="F72" s="86">
        <f>C72*D72*E72</f>
        <v>0</v>
      </c>
    </row>
    <row r="73" spans="1:6" ht="12.75">
      <c r="A73" s="84"/>
      <c r="B73" s="84" t="s">
        <v>491</v>
      </c>
      <c r="C73" s="85"/>
      <c r="D73" s="86"/>
      <c r="E73" s="86"/>
      <c r="F73" s="86">
        <f>C73*D73*E73</f>
        <v>0</v>
      </c>
    </row>
    <row r="74" spans="1:9" ht="12.75">
      <c r="A74" s="74"/>
      <c r="B74" s="97" t="s">
        <v>246</v>
      </c>
      <c r="C74" s="98" t="s">
        <v>201</v>
      </c>
      <c r="D74" s="98" t="s">
        <v>201</v>
      </c>
      <c r="E74" s="98" t="s">
        <v>201</v>
      </c>
      <c r="F74" s="98">
        <f>SUM(F70:F73)</f>
        <v>0</v>
      </c>
      <c r="G74" s="112"/>
      <c r="H74" s="79">
        <v>244</v>
      </c>
      <c r="I74" s="79" t="s">
        <v>427</v>
      </c>
    </row>
    <row r="75" spans="1:13" ht="29.25" customHeight="1">
      <c r="A75" s="320" t="s">
        <v>457</v>
      </c>
      <c r="B75" s="321"/>
      <c r="C75" s="321"/>
      <c r="D75" s="321"/>
      <c r="E75" s="321"/>
      <c r="F75" s="322"/>
      <c r="H75" s="87"/>
      <c r="I75" s="87"/>
      <c r="J75" s="87"/>
      <c r="L75" s="87"/>
      <c r="M75" s="87"/>
    </row>
    <row r="76" spans="1:6" ht="12.75">
      <c r="A76" s="84"/>
      <c r="B76" s="84" t="s">
        <v>488</v>
      </c>
      <c r="C76" s="85"/>
      <c r="D76" s="86"/>
      <c r="E76" s="86"/>
      <c r="F76" s="86">
        <f>C76*D76*E76</f>
        <v>0</v>
      </c>
    </row>
    <row r="77" spans="1:6" ht="12.75">
      <c r="A77" s="84"/>
      <c r="B77" s="84" t="s">
        <v>489</v>
      </c>
      <c r="C77" s="85"/>
      <c r="D77" s="86"/>
      <c r="E77" s="86"/>
      <c r="F77" s="86">
        <f>C77*D77*E77</f>
        <v>0</v>
      </c>
    </row>
    <row r="78" spans="1:6" ht="12.75">
      <c r="A78" s="84"/>
      <c r="B78" s="84" t="s">
        <v>490</v>
      </c>
      <c r="C78" s="85"/>
      <c r="D78" s="86"/>
      <c r="E78" s="86"/>
      <c r="F78" s="86">
        <f>C78*D78*E78</f>
        <v>0</v>
      </c>
    </row>
    <row r="79" spans="1:6" ht="12.75">
      <c r="A79" s="84"/>
      <c r="B79" s="84" t="s">
        <v>491</v>
      </c>
      <c r="C79" s="85"/>
      <c r="D79" s="86"/>
      <c r="E79" s="86"/>
      <c r="F79" s="86">
        <f>C79*D79*E79</f>
        <v>0</v>
      </c>
    </row>
    <row r="80" spans="1:9" ht="12.75">
      <c r="A80" s="74"/>
      <c r="B80" s="97" t="s">
        <v>246</v>
      </c>
      <c r="C80" s="98" t="s">
        <v>201</v>
      </c>
      <c r="D80" s="98" t="s">
        <v>201</v>
      </c>
      <c r="E80" s="98" t="s">
        <v>201</v>
      </c>
      <c r="F80" s="98">
        <f>SUM(F76:F79)</f>
        <v>0</v>
      </c>
      <c r="G80" s="112"/>
      <c r="H80" s="79">
        <v>244</v>
      </c>
      <c r="I80" s="79" t="s">
        <v>427</v>
      </c>
    </row>
    <row r="81" ht="15" customHeight="1"/>
    <row r="82" spans="1:6" ht="12.75">
      <c r="A82" s="332" t="s">
        <v>411</v>
      </c>
      <c r="B82" s="332"/>
      <c r="C82" s="332"/>
      <c r="D82" s="332"/>
      <c r="E82" s="332"/>
      <c r="F82" s="332"/>
    </row>
    <row r="83" ht="12.75" customHeight="1"/>
    <row r="84" spans="1:5" ht="12.75">
      <c r="A84" s="326" t="s">
        <v>361</v>
      </c>
      <c r="B84" s="326" t="s">
        <v>192</v>
      </c>
      <c r="C84" s="326" t="s">
        <v>412</v>
      </c>
      <c r="D84" s="326" t="s">
        <v>413</v>
      </c>
      <c r="E84" s="326" t="s">
        <v>414</v>
      </c>
    </row>
    <row r="85" spans="1:5" ht="12.75">
      <c r="A85" s="326"/>
      <c r="B85" s="326"/>
      <c r="C85" s="326"/>
      <c r="D85" s="326"/>
      <c r="E85" s="326"/>
    </row>
    <row r="86" spans="1:13" s="87" customFormat="1" ht="12.75">
      <c r="A86" s="326"/>
      <c r="B86" s="326"/>
      <c r="C86" s="326"/>
      <c r="D86" s="326"/>
      <c r="E86" s="326"/>
      <c r="F86" s="5"/>
      <c r="G86" s="113"/>
      <c r="H86" s="5"/>
      <c r="I86" s="5"/>
      <c r="J86" s="5"/>
      <c r="K86" s="134"/>
      <c r="L86" s="5"/>
      <c r="M86" s="5"/>
    </row>
    <row r="87" spans="1:13" ht="12.75">
      <c r="A87" s="83">
        <v>1</v>
      </c>
      <c r="B87" s="83">
        <v>2</v>
      </c>
      <c r="C87" s="83">
        <v>3</v>
      </c>
      <c r="D87" s="83">
        <v>4</v>
      </c>
      <c r="E87" s="83">
        <v>5</v>
      </c>
      <c r="F87" s="87"/>
      <c r="H87" s="87"/>
      <c r="I87" s="87"/>
      <c r="J87" s="87"/>
      <c r="L87" s="87"/>
      <c r="M87" s="87"/>
    </row>
    <row r="88" spans="1:13" ht="47.25" customHeight="1">
      <c r="A88" s="320" t="s">
        <v>100</v>
      </c>
      <c r="B88" s="321"/>
      <c r="C88" s="321"/>
      <c r="D88" s="321"/>
      <c r="E88" s="322"/>
      <c r="F88" s="87"/>
      <c r="H88" s="87"/>
      <c r="I88" s="87"/>
      <c r="J88" s="87"/>
      <c r="L88" s="87"/>
      <c r="M88" s="87"/>
    </row>
    <row r="89" spans="1:5" ht="12.75">
      <c r="A89" s="84"/>
      <c r="B89" s="84"/>
      <c r="C89" s="85"/>
      <c r="D89" s="86"/>
      <c r="E89" s="86">
        <f>C89*D89*1.18</f>
        <v>0</v>
      </c>
    </row>
    <row r="90" spans="1:5" ht="12.75">
      <c r="A90" s="84"/>
      <c r="B90" s="84"/>
      <c r="C90" s="85"/>
      <c r="D90" s="86"/>
      <c r="E90" s="86">
        <f>C90*D90*1.18</f>
        <v>0</v>
      </c>
    </row>
    <row r="91" spans="1:9" ht="12.75">
      <c r="A91" s="74"/>
      <c r="B91" s="97" t="s">
        <v>246</v>
      </c>
      <c r="C91" s="98" t="s">
        <v>201</v>
      </c>
      <c r="D91" s="98" t="s">
        <v>201</v>
      </c>
      <c r="E91" s="98">
        <f>SUM(E89:E90)</f>
        <v>0</v>
      </c>
      <c r="G91" s="112"/>
      <c r="H91" s="79">
        <v>244</v>
      </c>
      <c r="I91" s="79" t="s">
        <v>427</v>
      </c>
    </row>
    <row r="92" spans="1:13" ht="47.25" customHeight="1">
      <c r="A92" s="320" t="s">
        <v>98</v>
      </c>
      <c r="B92" s="321"/>
      <c r="C92" s="321"/>
      <c r="D92" s="321"/>
      <c r="E92" s="322"/>
      <c r="F92" s="87"/>
      <c r="H92" s="87"/>
      <c r="I92" s="87"/>
      <c r="J92" s="87"/>
      <c r="L92" s="87"/>
      <c r="M92" s="87"/>
    </row>
    <row r="93" spans="1:5" ht="12.75">
      <c r="A93" s="84"/>
      <c r="B93" s="84"/>
      <c r="C93" s="85"/>
      <c r="D93" s="86"/>
      <c r="E93" s="86">
        <f>C93*D93*1.18</f>
        <v>0</v>
      </c>
    </row>
    <row r="94" spans="1:5" ht="12.75">
      <c r="A94" s="84"/>
      <c r="B94" s="84"/>
      <c r="C94" s="85"/>
      <c r="D94" s="86"/>
      <c r="E94" s="86">
        <f>C94*D94*1.18</f>
        <v>0</v>
      </c>
    </row>
    <row r="95" spans="1:9" ht="12.75">
      <c r="A95" s="74"/>
      <c r="B95" s="97" t="s">
        <v>246</v>
      </c>
      <c r="C95" s="98" t="s">
        <v>201</v>
      </c>
      <c r="D95" s="98" t="s">
        <v>201</v>
      </c>
      <c r="E95" s="98">
        <f>SUM(E93:E94)</f>
        <v>0</v>
      </c>
      <c r="G95" s="112"/>
      <c r="H95" s="79">
        <v>244</v>
      </c>
      <c r="I95" s="79" t="s">
        <v>427</v>
      </c>
    </row>
    <row r="96" spans="1:13" ht="33" customHeight="1">
      <c r="A96" s="320" t="s">
        <v>457</v>
      </c>
      <c r="B96" s="321"/>
      <c r="C96" s="321"/>
      <c r="D96" s="321"/>
      <c r="E96" s="322"/>
      <c r="F96" s="87"/>
      <c r="H96" s="87"/>
      <c r="I96" s="87"/>
      <c r="J96" s="87"/>
      <c r="L96" s="87"/>
      <c r="M96" s="87"/>
    </row>
    <row r="97" spans="1:5" ht="12.75">
      <c r="A97" s="84"/>
      <c r="B97" s="84"/>
      <c r="C97" s="85"/>
      <c r="D97" s="86"/>
      <c r="E97" s="86">
        <f>C97*D97*1.18</f>
        <v>0</v>
      </c>
    </row>
    <row r="98" spans="1:5" ht="12.75">
      <c r="A98" s="84"/>
      <c r="B98" s="84"/>
      <c r="C98" s="85"/>
      <c r="D98" s="86"/>
      <c r="E98" s="86">
        <f>C98*D98*1.18</f>
        <v>0</v>
      </c>
    </row>
    <row r="99" spans="1:9" ht="12.75">
      <c r="A99" s="74"/>
      <c r="B99" s="97" t="s">
        <v>246</v>
      </c>
      <c r="C99" s="98" t="s">
        <v>201</v>
      </c>
      <c r="D99" s="98" t="s">
        <v>201</v>
      </c>
      <c r="E99" s="98">
        <f>SUM(E97:E98)</f>
        <v>0</v>
      </c>
      <c r="G99" s="112"/>
      <c r="H99" s="79">
        <v>244</v>
      </c>
      <c r="I99" s="79" t="s">
        <v>427</v>
      </c>
    </row>
    <row r="100" ht="15" customHeight="1"/>
    <row r="101" spans="1:6" ht="12.75">
      <c r="A101" s="332" t="s">
        <v>415</v>
      </c>
      <c r="B101" s="332"/>
      <c r="C101" s="332"/>
      <c r="D101" s="332"/>
      <c r="E101" s="332"/>
      <c r="F101" s="332"/>
    </row>
    <row r="102" spans="9:12" ht="13.5" customHeight="1">
      <c r="I102" s="296" t="s">
        <v>538</v>
      </c>
      <c r="J102" s="296"/>
      <c r="K102" s="296"/>
      <c r="L102" s="296"/>
    </row>
    <row r="103" spans="1:12" ht="12.75">
      <c r="A103" s="326" t="s">
        <v>361</v>
      </c>
      <c r="B103" s="326" t="s">
        <v>372</v>
      </c>
      <c r="C103" s="326" t="s">
        <v>416</v>
      </c>
      <c r="D103" s="326" t="s">
        <v>417</v>
      </c>
      <c r="E103" s="326" t="s">
        <v>418</v>
      </c>
      <c r="I103" s="296"/>
      <c r="J103" s="296"/>
      <c r="K103" s="296"/>
      <c r="L103" s="296"/>
    </row>
    <row r="104" spans="1:12" ht="12.75">
      <c r="A104" s="326"/>
      <c r="B104" s="326"/>
      <c r="C104" s="326"/>
      <c r="D104" s="326"/>
      <c r="E104" s="326"/>
      <c r="I104" s="296"/>
      <c r="J104" s="296"/>
      <c r="K104" s="296"/>
      <c r="L104" s="296"/>
    </row>
    <row r="105" spans="1:13" s="87" customFormat="1" ht="12.75">
      <c r="A105" s="326"/>
      <c r="B105" s="326"/>
      <c r="C105" s="326"/>
      <c r="D105" s="326"/>
      <c r="E105" s="326"/>
      <c r="F105" s="5"/>
      <c r="G105" s="113"/>
      <c r="H105" s="5"/>
      <c r="I105" s="296"/>
      <c r="J105" s="296"/>
      <c r="K105" s="296"/>
      <c r="L105" s="296"/>
      <c r="M105" s="5"/>
    </row>
    <row r="106" spans="1:13" ht="12.75">
      <c r="A106" s="83">
        <v>1</v>
      </c>
      <c r="B106" s="83">
        <v>2</v>
      </c>
      <c r="C106" s="83">
        <v>3</v>
      </c>
      <c r="D106" s="83">
        <v>4</v>
      </c>
      <c r="E106" s="83">
        <v>5</v>
      </c>
      <c r="F106" s="87"/>
      <c r="H106" s="87"/>
      <c r="I106" s="296"/>
      <c r="J106" s="296"/>
      <c r="K106" s="296"/>
      <c r="L106" s="296"/>
      <c r="M106" s="87"/>
    </row>
    <row r="107" spans="1:13" ht="46.5" customHeight="1">
      <c r="A107" s="320" t="s">
        <v>137</v>
      </c>
      <c r="B107" s="321"/>
      <c r="C107" s="321"/>
      <c r="D107" s="321"/>
      <c r="E107" s="322"/>
      <c r="F107" s="87"/>
      <c r="H107" s="87"/>
      <c r="I107" s="296"/>
      <c r="J107" s="296"/>
      <c r="K107" s="296"/>
      <c r="L107" s="296"/>
      <c r="M107" s="87"/>
    </row>
    <row r="108" spans="1:12" ht="12.75">
      <c r="A108" s="84">
        <v>1</v>
      </c>
      <c r="B108" s="84" t="s">
        <v>487</v>
      </c>
      <c r="C108" s="85"/>
      <c r="D108" s="86"/>
      <c r="E108" s="86"/>
      <c r="I108" s="296"/>
      <c r="J108" s="296"/>
      <c r="K108" s="296"/>
      <c r="L108" s="296"/>
    </row>
    <row r="109" spans="1:5" ht="12.75">
      <c r="A109" s="84">
        <v>2</v>
      </c>
      <c r="B109" s="84" t="s">
        <v>492</v>
      </c>
      <c r="C109" s="85">
        <v>2</v>
      </c>
      <c r="D109" s="86">
        <v>12</v>
      </c>
      <c r="E109" s="86">
        <v>60000</v>
      </c>
    </row>
    <row r="110" spans="1:5" ht="12.75">
      <c r="A110" s="84">
        <v>3</v>
      </c>
      <c r="B110" s="84" t="s">
        <v>81</v>
      </c>
      <c r="C110" s="85">
        <v>2</v>
      </c>
      <c r="D110" s="86">
        <v>12</v>
      </c>
      <c r="E110" s="86">
        <v>30000</v>
      </c>
    </row>
    <row r="111" spans="1:5" ht="12.75">
      <c r="A111" s="84">
        <v>4</v>
      </c>
      <c r="B111" s="84" t="s">
        <v>82</v>
      </c>
      <c r="C111" s="85">
        <v>2</v>
      </c>
      <c r="D111" s="86">
        <v>12</v>
      </c>
      <c r="E111" s="86">
        <v>41949</v>
      </c>
    </row>
    <row r="112" spans="1:5" ht="12.75">
      <c r="A112" s="84">
        <v>5</v>
      </c>
      <c r="B112" s="84" t="s">
        <v>83</v>
      </c>
      <c r="C112" s="85">
        <v>2</v>
      </c>
      <c r="D112" s="86">
        <v>12</v>
      </c>
      <c r="E112" s="86">
        <v>65851</v>
      </c>
    </row>
    <row r="113" spans="1:12" ht="18.75" customHeight="1">
      <c r="A113" s="84">
        <v>6</v>
      </c>
      <c r="B113" s="84" t="s">
        <v>549</v>
      </c>
      <c r="C113" s="85">
        <v>2</v>
      </c>
      <c r="D113" s="86">
        <v>12</v>
      </c>
      <c r="E113" s="86">
        <v>174800</v>
      </c>
      <c r="I113" s="330" t="s">
        <v>541</v>
      </c>
      <c r="J113" s="330"/>
      <c r="K113" s="330"/>
      <c r="L113" s="330"/>
    </row>
    <row r="114" spans="1:5" ht="12.75">
      <c r="A114" s="84">
        <v>7</v>
      </c>
      <c r="B114" s="84" t="s">
        <v>572</v>
      </c>
      <c r="C114" s="85">
        <v>2</v>
      </c>
      <c r="D114" s="86">
        <v>2</v>
      </c>
      <c r="E114" s="86">
        <v>571800</v>
      </c>
    </row>
    <row r="115" spans="1:5" ht="12.75">
      <c r="A115" s="84"/>
      <c r="B115" s="84"/>
      <c r="C115" s="85"/>
      <c r="D115" s="86"/>
      <c r="E115" s="86"/>
    </row>
    <row r="116" spans="1:9" ht="12.75">
      <c r="A116" s="74"/>
      <c r="B116" s="97" t="s">
        <v>246</v>
      </c>
      <c r="C116" s="98" t="s">
        <v>201</v>
      </c>
      <c r="D116" s="98" t="s">
        <v>201</v>
      </c>
      <c r="E116" s="98">
        <f>SUM(E108:E115)</f>
        <v>944400</v>
      </c>
      <c r="G116" s="112">
        <f>E116</f>
        <v>944400</v>
      </c>
      <c r="H116" s="79">
        <v>244</v>
      </c>
      <c r="I116" s="79" t="s">
        <v>427</v>
      </c>
    </row>
    <row r="117" spans="1:13" ht="62.25" customHeight="1">
      <c r="A117" s="336" t="s">
        <v>138</v>
      </c>
      <c r="B117" s="337"/>
      <c r="C117" s="337"/>
      <c r="D117" s="337"/>
      <c r="E117" s="338"/>
      <c r="F117" s="87"/>
      <c r="H117" s="87"/>
      <c r="I117" s="87"/>
      <c r="J117" s="87"/>
      <c r="L117" s="87"/>
      <c r="M117" s="87"/>
    </row>
    <row r="118" spans="1:5" ht="12.75">
      <c r="A118" s="84"/>
      <c r="B118" s="84" t="s">
        <v>629</v>
      </c>
      <c r="C118" s="85">
        <v>1</v>
      </c>
      <c r="D118" s="86">
        <v>1</v>
      </c>
      <c r="E118" s="86">
        <v>20000</v>
      </c>
    </row>
    <row r="119" spans="1:5" ht="12.75">
      <c r="A119" s="84"/>
      <c r="B119" s="84"/>
      <c r="C119" s="85"/>
      <c r="D119" s="86"/>
      <c r="E119" s="86"/>
    </row>
    <row r="120" spans="1:9" ht="12.75">
      <c r="A120" s="74"/>
      <c r="B120" s="97" t="s">
        <v>246</v>
      </c>
      <c r="C120" s="98" t="s">
        <v>201</v>
      </c>
      <c r="D120" s="98" t="s">
        <v>201</v>
      </c>
      <c r="E120" s="98">
        <f>SUM(E118:E119)</f>
        <v>20000</v>
      </c>
      <c r="G120" s="112">
        <v>20000</v>
      </c>
      <c r="H120" s="79">
        <v>244</v>
      </c>
      <c r="I120" s="79" t="s">
        <v>427</v>
      </c>
    </row>
    <row r="121" spans="1:13" ht="45" customHeight="1">
      <c r="A121" s="320" t="s">
        <v>98</v>
      </c>
      <c r="B121" s="321"/>
      <c r="C121" s="321"/>
      <c r="D121" s="321"/>
      <c r="E121" s="322"/>
      <c r="F121" s="87"/>
      <c r="H121" s="87"/>
      <c r="I121" s="87"/>
      <c r="J121" s="87"/>
      <c r="L121" s="87"/>
      <c r="M121" s="87"/>
    </row>
    <row r="122" spans="1:5" ht="12.75">
      <c r="A122" s="84"/>
      <c r="B122" s="84" t="s">
        <v>493</v>
      </c>
      <c r="C122" s="85"/>
      <c r="D122" s="86"/>
      <c r="E122" s="86"/>
    </row>
    <row r="123" spans="1:5" ht="12.75">
      <c r="A123" s="84"/>
      <c r="B123" s="84"/>
      <c r="C123" s="85"/>
      <c r="D123" s="86"/>
      <c r="E123" s="86"/>
    </row>
    <row r="124" spans="1:9" ht="12.75">
      <c r="A124" s="74"/>
      <c r="B124" s="97" t="s">
        <v>246</v>
      </c>
      <c r="C124" s="98" t="s">
        <v>201</v>
      </c>
      <c r="D124" s="98" t="s">
        <v>201</v>
      </c>
      <c r="E124" s="98">
        <f>SUM(E122:E123)</f>
        <v>0</v>
      </c>
      <c r="G124" s="112"/>
      <c r="H124" s="79">
        <v>244</v>
      </c>
      <c r="I124" s="79" t="s">
        <v>427</v>
      </c>
    </row>
    <row r="125" spans="1:13" ht="81.75" customHeight="1">
      <c r="A125" s="320" t="s">
        <v>127</v>
      </c>
      <c r="B125" s="321"/>
      <c r="C125" s="321"/>
      <c r="D125" s="321"/>
      <c r="E125" s="322"/>
      <c r="F125" s="87"/>
      <c r="H125" s="87"/>
      <c r="I125" s="87"/>
      <c r="J125" s="87"/>
      <c r="L125" s="87"/>
      <c r="M125" s="87"/>
    </row>
    <row r="126" spans="1:5" ht="12.75">
      <c r="A126" s="84"/>
      <c r="B126" s="84" t="s">
        <v>493</v>
      </c>
      <c r="C126" s="85"/>
      <c r="D126" s="86"/>
      <c r="E126" s="86"/>
    </row>
    <row r="127" spans="1:5" ht="12.75">
      <c r="A127" s="84"/>
      <c r="B127" s="84"/>
      <c r="C127" s="85"/>
      <c r="D127" s="86"/>
      <c r="E127" s="86"/>
    </row>
    <row r="128" spans="1:9" ht="12.75">
      <c r="A128" s="74"/>
      <c r="B128" s="97" t="s">
        <v>246</v>
      </c>
      <c r="C128" s="98" t="s">
        <v>201</v>
      </c>
      <c r="D128" s="98" t="s">
        <v>201</v>
      </c>
      <c r="E128" s="98">
        <f>SUM(E126:E127)</f>
        <v>0</v>
      </c>
      <c r="G128" s="112"/>
      <c r="H128" s="79">
        <v>244</v>
      </c>
      <c r="I128" s="79" t="s">
        <v>427</v>
      </c>
    </row>
    <row r="129" spans="1:13" ht="30.75" customHeight="1">
      <c r="A129" s="320" t="s">
        <v>457</v>
      </c>
      <c r="B129" s="321"/>
      <c r="C129" s="321"/>
      <c r="D129" s="321"/>
      <c r="E129" s="322"/>
      <c r="F129" s="87"/>
      <c r="H129" s="87"/>
      <c r="I129" s="87"/>
      <c r="J129" s="87"/>
      <c r="L129" s="87"/>
      <c r="M129" s="87"/>
    </row>
    <row r="130" spans="1:5" ht="12.75">
      <c r="A130" s="84"/>
      <c r="B130" s="84" t="s">
        <v>493</v>
      </c>
      <c r="C130" s="85"/>
      <c r="D130" s="86"/>
      <c r="E130" s="86"/>
    </row>
    <row r="131" spans="1:5" ht="12.75">
      <c r="A131" s="84"/>
      <c r="B131" s="84"/>
      <c r="C131" s="85"/>
      <c r="D131" s="86"/>
      <c r="E131" s="86"/>
    </row>
    <row r="132" spans="1:9" ht="12.75">
      <c r="A132" s="74"/>
      <c r="B132" s="97" t="s">
        <v>246</v>
      </c>
      <c r="C132" s="98" t="s">
        <v>201</v>
      </c>
      <c r="D132" s="98" t="s">
        <v>201</v>
      </c>
      <c r="E132" s="98">
        <f>SUM(E130:E131)</f>
        <v>0</v>
      </c>
      <c r="G132" s="112"/>
      <c r="H132" s="79">
        <v>244</v>
      </c>
      <c r="I132" s="79" t="s">
        <v>427</v>
      </c>
    </row>
    <row r="133" spans="1:9" ht="12.75">
      <c r="A133" s="170"/>
      <c r="B133" s="171"/>
      <c r="C133" s="172"/>
      <c r="D133" s="172"/>
      <c r="E133" s="172"/>
      <c r="G133" s="112"/>
      <c r="H133" s="79"/>
      <c r="I133" s="79"/>
    </row>
    <row r="134" spans="1:5" ht="12.75">
      <c r="A134" s="326" t="s">
        <v>361</v>
      </c>
      <c r="B134" s="326" t="s">
        <v>372</v>
      </c>
      <c r="C134" s="326" t="s">
        <v>416</v>
      </c>
      <c r="D134" s="326" t="s">
        <v>417</v>
      </c>
      <c r="E134" s="326" t="s">
        <v>418</v>
      </c>
    </row>
    <row r="135" spans="1:5" ht="12.75">
      <c r="A135" s="326"/>
      <c r="B135" s="326"/>
      <c r="C135" s="326"/>
      <c r="D135" s="326"/>
      <c r="E135" s="326"/>
    </row>
    <row r="136" spans="1:13" s="87" customFormat="1" ht="12.75">
      <c r="A136" s="326"/>
      <c r="B136" s="326"/>
      <c r="C136" s="326"/>
      <c r="D136" s="326"/>
      <c r="E136" s="326"/>
      <c r="F136" s="5"/>
      <c r="G136" s="113"/>
      <c r="H136" s="5"/>
      <c r="I136" s="5"/>
      <c r="J136" s="5"/>
      <c r="K136" s="134"/>
      <c r="L136" s="5"/>
      <c r="M136" s="5"/>
    </row>
    <row r="137" spans="1:13" ht="12.75">
      <c r="A137" s="83">
        <v>1</v>
      </c>
      <c r="B137" s="83">
        <v>2</v>
      </c>
      <c r="C137" s="83">
        <v>3</v>
      </c>
      <c r="D137" s="83">
        <v>4</v>
      </c>
      <c r="E137" s="83">
        <v>5</v>
      </c>
      <c r="F137" s="87"/>
      <c r="H137" s="87"/>
      <c r="I137" s="87"/>
      <c r="J137" s="87"/>
      <c r="L137" s="87"/>
      <c r="M137" s="87"/>
    </row>
    <row r="138" spans="1:13" ht="46.5" customHeight="1">
      <c r="A138" s="320" t="s">
        <v>499</v>
      </c>
      <c r="B138" s="321"/>
      <c r="C138" s="321"/>
      <c r="D138" s="321"/>
      <c r="E138" s="322"/>
      <c r="F138" s="87"/>
      <c r="H138" s="87"/>
      <c r="I138" s="87"/>
      <c r="J138" s="87"/>
      <c r="L138" s="87"/>
      <c r="M138" s="87"/>
    </row>
    <row r="139" spans="1:5" ht="12.75">
      <c r="A139" s="84"/>
      <c r="B139" s="84" t="s">
        <v>487</v>
      </c>
      <c r="C139" s="85"/>
      <c r="D139" s="86"/>
      <c r="E139" s="86"/>
    </row>
    <row r="140" spans="1:5" ht="12.75">
      <c r="A140" s="84">
        <v>3</v>
      </c>
      <c r="B140" s="84" t="s">
        <v>82</v>
      </c>
      <c r="C140" s="85">
        <v>2</v>
      </c>
      <c r="D140" s="86">
        <v>3</v>
      </c>
      <c r="E140" s="86"/>
    </row>
    <row r="141" spans="1:5" ht="12.75">
      <c r="A141" s="84"/>
      <c r="B141" s="84" t="s">
        <v>83</v>
      </c>
      <c r="C141" s="85"/>
      <c r="D141" s="86"/>
      <c r="E141" s="86"/>
    </row>
    <row r="142" spans="1:5" ht="12.75">
      <c r="A142" s="84">
        <v>4</v>
      </c>
      <c r="B142" s="84" t="s">
        <v>494</v>
      </c>
      <c r="C142" s="85">
        <v>2</v>
      </c>
      <c r="D142" s="86">
        <v>1</v>
      </c>
      <c r="E142" s="86"/>
    </row>
    <row r="143" spans="1:5" ht="12.75">
      <c r="A143" s="84"/>
      <c r="B143" s="84" t="s">
        <v>495</v>
      </c>
      <c r="C143" s="85"/>
      <c r="D143" s="86"/>
      <c r="E143" s="86"/>
    </row>
    <row r="144" spans="1:5" ht="12.75">
      <c r="A144" s="84"/>
      <c r="B144" s="84"/>
      <c r="C144" s="85"/>
      <c r="D144" s="86"/>
      <c r="E144" s="86"/>
    </row>
    <row r="145" spans="1:9" ht="12.75">
      <c r="A145" s="74"/>
      <c r="B145" s="97" t="s">
        <v>246</v>
      </c>
      <c r="C145" s="98" t="s">
        <v>201</v>
      </c>
      <c r="D145" s="98" t="s">
        <v>201</v>
      </c>
      <c r="E145" s="98">
        <f>SUM(E139:E144)</f>
        <v>0</v>
      </c>
      <c r="G145" s="112"/>
      <c r="H145" s="79">
        <v>244</v>
      </c>
      <c r="I145" s="79" t="s">
        <v>427</v>
      </c>
    </row>
    <row r="146" spans="1:9" ht="12.75">
      <c r="A146" s="170"/>
      <c r="B146" s="171"/>
      <c r="C146" s="172"/>
      <c r="D146" s="172"/>
      <c r="E146" s="172"/>
      <c r="G146" s="112"/>
      <c r="H146" s="79"/>
      <c r="I146" s="79"/>
    </row>
    <row r="147" spans="1:9" ht="12.75">
      <c r="A147" s="170"/>
      <c r="B147" s="171"/>
      <c r="C147" s="172"/>
      <c r="D147" s="172"/>
      <c r="E147" s="172"/>
      <c r="G147" s="112"/>
      <c r="H147" s="79"/>
      <c r="I147" s="79"/>
    </row>
    <row r="148" spans="1:9" ht="12.75">
      <c r="A148" s="170"/>
      <c r="B148" s="171"/>
      <c r="C148" s="172"/>
      <c r="D148" s="172"/>
      <c r="E148" s="172"/>
      <c r="G148" s="112"/>
      <c r="H148" s="79"/>
      <c r="I148" s="79"/>
    </row>
    <row r="149" spans="1:9" ht="12.75">
      <c r="A149" s="170"/>
      <c r="B149" s="171"/>
      <c r="C149" s="172"/>
      <c r="D149" s="172"/>
      <c r="E149" s="172"/>
      <c r="G149" s="112"/>
      <c r="H149" s="79"/>
      <c r="I149" s="79"/>
    </row>
    <row r="150" ht="15" customHeight="1"/>
    <row r="151" spans="1:6" ht="15" customHeight="1">
      <c r="A151" s="332" t="s">
        <v>419</v>
      </c>
      <c r="B151" s="332"/>
      <c r="C151" s="332"/>
      <c r="D151" s="332"/>
      <c r="E151" s="332"/>
      <c r="F151" s="332"/>
    </row>
    <row r="152" ht="15.75" customHeight="1"/>
    <row r="153" spans="1:4" ht="15" customHeight="1">
      <c r="A153" s="333" t="s">
        <v>361</v>
      </c>
      <c r="B153" s="333" t="s">
        <v>372</v>
      </c>
      <c r="C153" s="333" t="s">
        <v>420</v>
      </c>
      <c r="D153" s="333" t="s">
        <v>421</v>
      </c>
    </row>
    <row r="154" spans="1:4" ht="12.75">
      <c r="A154" s="334"/>
      <c r="B154" s="334"/>
      <c r="C154" s="334"/>
      <c r="D154" s="334"/>
    </row>
    <row r="155" spans="1:13" s="87" customFormat="1" ht="12.75">
      <c r="A155" s="335"/>
      <c r="B155" s="335"/>
      <c r="C155" s="335"/>
      <c r="D155" s="335"/>
      <c r="E155" s="5"/>
      <c r="F155" s="5"/>
      <c r="G155" s="113"/>
      <c r="H155" s="5"/>
      <c r="I155" s="5"/>
      <c r="J155" s="134"/>
      <c r="K155" s="134"/>
      <c r="L155" s="5"/>
      <c r="M155" s="5"/>
    </row>
    <row r="156" spans="1:13" ht="12.75">
      <c r="A156" s="83">
        <v>1</v>
      </c>
      <c r="B156" s="83">
        <v>2</v>
      </c>
      <c r="C156" s="83">
        <v>3</v>
      </c>
      <c r="D156" s="83">
        <v>4</v>
      </c>
      <c r="E156" s="87"/>
      <c r="F156" s="87"/>
      <c r="H156" s="87"/>
      <c r="I156" s="87"/>
      <c r="J156" s="87"/>
      <c r="L156" s="87"/>
      <c r="M156" s="87"/>
    </row>
    <row r="157" spans="1:13" ht="52.5" customHeight="1">
      <c r="A157" s="320" t="s">
        <v>137</v>
      </c>
      <c r="B157" s="321"/>
      <c r="C157" s="321"/>
      <c r="D157" s="322"/>
      <c r="E157" s="87"/>
      <c r="F157" s="87"/>
      <c r="H157" s="87"/>
      <c r="I157" s="87"/>
      <c r="J157" s="87"/>
      <c r="L157" s="87"/>
      <c r="M157" s="87"/>
    </row>
    <row r="158" spans="1:4" ht="12.75">
      <c r="A158" s="84">
        <v>1</v>
      </c>
      <c r="B158" s="88" t="s">
        <v>496</v>
      </c>
      <c r="C158" s="85">
        <v>1</v>
      </c>
      <c r="D158" s="86">
        <v>43700</v>
      </c>
    </row>
    <row r="159" spans="1:4" ht="12.75" customHeight="1">
      <c r="A159" s="84"/>
      <c r="B159" s="84" t="s">
        <v>54</v>
      </c>
      <c r="C159" s="85"/>
      <c r="D159" s="86"/>
    </row>
    <row r="160" spans="1:4" ht="12.75">
      <c r="A160" s="84"/>
      <c r="B160" s="84" t="s">
        <v>84</v>
      </c>
      <c r="C160" s="85">
        <v>1</v>
      </c>
      <c r="D160" s="86"/>
    </row>
    <row r="161" spans="1:4" ht="12.75">
      <c r="A161" s="84"/>
      <c r="B161" s="88" t="s">
        <v>497</v>
      </c>
      <c r="C161" s="85"/>
      <c r="D161" s="86"/>
    </row>
    <row r="162" spans="1:4" ht="12.75">
      <c r="A162" s="84"/>
      <c r="B162" s="84" t="s">
        <v>0</v>
      </c>
      <c r="C162" s="85"/>
      <c r="D162" s="86"/>
    </row>
    <row r="163" spans="1:4" ht="12.75">
      <c r="A163" s="84"/>
      <c r="B163" s="84" t="s">
        <v>1</v>
      </c>
      <c r="C163" s="85">
        <v>1</v>
      </c>
      <c r="D163" s="86">
        <v>2700</v>
      </c>
    </row>
    <row r="164" spans="1:4" ht="12.75">
      <c r="A164" s="84"/>
      <c r="B164" s="84"/>
      <c r="C164" s="85"/>
      <c r="D164" s="86"/>
    </row>
    <row r="165" spans="1:9" ht="12.75">
      <c r="A165" s="74"/>
      <c r="B165" s="97" t="s">
        <v>246</v>
      </c>
      <c r="C165" s="98" t="s">
        <v>201</v>
      </c>
      <c r="D165" s="98">
        <f>SUM(D158:D164)</f>
        <v>46400</v>
      </c>
      <c r="G165" s="112">
        <v>46400</v>
      </c>
      <c r="H165" s="79">
        <v>244</v>
      </c>
      <c r="I165" s="79" t="s">
        <v>427</v>
      </c>
    </row>
    <row r="166" spans="1:13" ht="52.5" customHeight="1">
      <c r="A166" s="320" t="s">
        <v>99</v>
      </c>
      <c r="B166" s="321"/>
      <c r="C166" s="321"/>
      <c r="D166" s="322"/>
      <c r="E166" s="87"/>
      <c r="F166" s="87"/>
      <c r="H166" s="87"/>
      <c r="I166" s="87"/>
      <c r="J166" s="87"/>
      <c r="L166" s="87"/>
      <c r="M166" s="87"/>
    </row>
    <row r="167" spans="1:4" ht="12.75">
      <c r="A167" s="84"/>
      <c r="B167" s="84" t="s">
        <v>2</v>
      </c>
      <c r="C167" s="85"/>
      <c r="D167" s="86"/>
    </row>
    <row r="168" spans="1:4" ht="12.75">
      <c r="A168" s="84"/>
      <c r="B168" s="84"/>
      <c r="C168" s="85"/>
      <c r="D168" s="86"/>
    </row>
    <row r="169" spans="1:9" ht="12.75">
      <c r="A169" s="74"/>
      <c r="B169" s="97" t="s">
        <v>246</v>
      </c>
      <c r="C169" s="98" t="s">
        <v>201</v>
      </c>
      <c r="D169" s="98">
        <f>SUM(D167:D168)</f>
        <v>0</v>
      </c>
      <c r="G169" s="112"/>
      <c r="H169" s="79">
        <v>244</v>
      </c>
      <c r="I169" s="79" t="s">
        <v>427</v>
      </c>
    </row>
    <row r="170" spans="1:13" ht="42" customHeight="1">
      <c r="A170" s="320" t="s">
        <v>103</v>
      </c>
      <c r="B170" s="321"/>
      <c r="C170" s="321"/>
      <c r="D170" s="322"/>
      <c r="E170" s="87"/>
      <c r="F170" s="87"/>
      <c r="H170" s="87"/>
      <c r="I170" s="87"/>
      <c r="J170" s="87"/>
      <c r="L170" s="87"/>
      <c r="M170" s="87"/>
    </row>
    <row r="171" spans="1:4" ht="12.75">
      <c r="A171" s="84"/>
      <c r="B171" s="84" t="s">
        <v>2</v>
      </c>
      <c r="C171" s="85"/>
      <c r="D171" s="86"/>
    </row>
    <row r="172" spans="1:4" ht="12.75">
      <c r="A172" s="84"/>
      <c r="B172" s="84"/>
      <c r="C172" s="85"/>
      <c r="D172" s="86"/>
    </row>
    <row r="173" spans="1:9" ht="12.75">
      <c r="A173" s="74"/>
      <c r="B173" s="97" t="s">
        <v>246</v>
      </c>
      <c r="C173" s="98" t="s">
        <v>201</v>
      </c>
      <c r="D173" s="98">
        <f>SUM(D171:D172)</f>
        <v>0</v>
      </c>
      <c r="G173" s="112"/>
      <c r="H173" s="79">
        <v>244</v>
      </c>
      <c r="I173" s="79" t="s">
        <v>427</v>
      </c>
    </row>
    <row r="174" spans="1:13" ht="52.5" customHeight="1">
      <c r="A174" s="320" t="s">
        <v>98</v>
      </c>
      <c r="B174" s="321"/>
      <c r="C174" s="321"/>
      <c r="D174" s="322"/>
      <c r="E174" s="87"/>
      <c r="F174" s="87"/>
      <c r="H174" s="87"/>
      <c r="I174" s="87"/>
      <c r="J174" s="87"/>
      <c r="L174" s="87"/>
      <c r="M174" s="87"/>
    </row>
    <row r="175" spans="1:4" ht="12.75">
      <c r="A175" s="84"/>
      <c r="B175" s="84" t="s">
        <v>2</v>
      </c>
      <c r="C175" s="85"/>
      <c r="D175" s="86"/>
    </row>
    <row r="176" spans="1:4" ht="12.75">
      <c r="A176" s="84"/>
      <c r="B176" s="84"/>
      <c r="C176" s="85"/>
      <c r="D176" s="86"/>
    </row>
    <row r="177" spans="1:9" ht="12.75">
      <c r="A177" s="74"/>
      <c r="B177" s="97" t="s">
        <v>246</v>
      </c>
      <c r="C177" s="98" t="s">
        <v>201</v>
      </c>
      <c r="D177" s="98">
        <f>SUM(D175:D176)</f>
        <v>0</v>
      </c>
      <c r="G177" s="112"/>
      <c r="H177" s="79">
        <v>244</v>
      </c>
      <c r="I177" s="79" t="s">
        <v>427</v>
      </c>
    </row>
    <row r="178" spans="1:13" ht="30" customHeight="1">
      <c r="A178" s="320" t="s">
        <v>102</v>
      </c>
      <c r="B178" s="321"/>
      <c r="C178" s="321"/>
      <c r="D178" s="322"/>
      <c r="E178" s="87"/>
      <c r="F178" s="87"/>
      <c r="H178" s="87"/>
      <c r="I178" s="87"/>
      <c r="J178" s="87"/>
      <c r="L178" s="87"/>
      <c r="M178" s="87"/>
    </row>
    <row r="179" spans="1:4" ht="12.75">
      <c r="A179" s="84"/>
      <c r="B179" s="84" t="s">
        <v>2</v>
      </c>
      <c r="C179" s="85"/>
      <c r="D179" s="86"/>
    </row>
    <row r="180" spans="1:4" ht="12.75">
      <c r="A180" s="84"/>
      <c r="B180" s="84"/>
      <c r="C180" s="85"/>
      <c r="D180" s="86"/>
    </row>
    <row r="181" spans="1:9" ht="12.75">
      <c r="A181" s="74"/>
      <c r="B181" s="97" t="s">
        <v>246</v>
      </c>
      <c r="C181" s="98" t="s">
        <v>201</v>
      </c>
      <c r="D181" s="98">
        <f>SUM(D179:D180)</f>
        <v>0</v>
      </c>
      <c r="G181" s="112"/>
      <c r="H181" s="79">
        <v>244</v>
      </c>
      <c r="I181" s="79" t="s">
        <v>427</v>
      </c>
    </row>
    <row r="182" spans="1:13" ht="94.5" customHeight="1">
      <c r="A182" s="320" t="s">
        <v>138</v>
      </c>
      <c r="B182" s="321"/>
      <c r="C182" s="321"/>
      <c r="D182" s="322"/>
      <c r="E182" s="87"/>
      <c r="F182" s="87"/>
      <c r="H182" s="87"/>
      <c r="I182" s="87"/>
      <c r="J182" s="87"/>
      <c r="L182" s="87"/>
      <c r="M182" s="87"/>
    </row>
    <row r="183" spans="1:4" ht="25.5">
      <c r="A183" s="84">
        <v>1</v>
      </c>
      <c r="B183" s="149" t="s">
        <v>55</v>
      </c>
      <c r="C183" s="85">
        <v>1</v>
      </c>
      <c r="D183" s="86">
        <v>0</v>
      </c>
    </row>
    <row r="184" spans="1:4" ht="12.75">
      <c r="A184" s="84">
        <v>2</v>
      </c>
      <c r="B184" s="84" t="s">
        <v>4</v>
      </c>
      <c r="C184" s="85">
        <v>1</v>
      </c>
      <c r="D184" s="86">
        <v>200500</v>
      </c>
    </row>
    <row r="185" spans="1:4" ht="12.75">
      <c r="A185" s="84">
        <v>3</v>
      </c>
      <c r="B185" s="84" t="s">
        <v>1</v>
      </c>
      <c r="C185" s="85">
        <v>1</v>
      </c>
      <c r="D185" s="86">
        <v>1450000</v>
      </c>
    </row>
    <row r="186" spans="1:9" ht="12.75">
      <c r="A186" s="74"/>
      <c r="B186" s="97" t="s">
        <v>246</v>
      </c>
      <c r="C186" s="98" t="s">
        <v>201</v>
      </c>
      <c r="D186" s="98">
        <f>SUM(D183:D185)</f>
        <v>1650500</v>
      </c>
      <c r="G186" s="112">
        <f>D186</f>
        <v>1650500</v>
      </c>
      <c r="H186" s="79">
        <v>244</v>
      </c>
      <c r="I186" s="79" t="s">
        <v>427</v>
      </c>
    </row>
    <row r="187" spans="1:13" ht="66.75" customHeight="1">
      <c r="A187" s="320" t="s">
        <v>486</v>
      </c>
      <c r="B187" s="321"/>
      <c r="C187" s="321"/>
      <c r="D187" s="322"/>
      <c r="E187" s="87"/>
      <c r="F187" s="87"/>
      <c r="H187" s="87"/>
      <c r="I187" s="87"/>
      <c r="J187" s="87"/>
      <c r="L187" s="87"/>
      <c r="M187" s="87"/>
    </row>
    <row r="188" spans="1:4" ht="12.75">
      <c r="A188" s="84"/>
      <c r="B188" s="84" t="s">
        <v>4</v>
      </c>
      <c r="C188" s="85"/>
      <c r="D188" s="86"/>
    </row>
    <row r="189" spans="1:4" ht="12.75">
      <c r="A189" s="84"/>
      <c r="B189" s="84"/>
      <c r="C189" s="85"/>
      <c r="D189" s="86"/>
    </row>
    <row r="190" spans="1:9" ht="12.75">
      <c r="A190" s="74"/>
      <c r="B190" s="97" t="s">
        <v>246</v>
      </c>
      <c r="C190" s="98" t="s">
        <v>201</v>
      </c>
      <c r="D190" s="98">
        <f>SUM(D188:D189)</f>
        <v>0</v>
      </c>
      <c r="G190" s="112"/>
      <c r="H190" s="79">
        <v>244</v>
      </c>
      <c r="I190" s="79" t="s">
        <v>427</v>
      </c>
    </row>
    <row r="191" spans="1:13" ht="30" customHeight="1">
      <c r="A191" s="320" t="s">
        <v>457</v>
      </c>
      <c r="B191" s="321"/>
      <c r="C191" s="321"/>
      <c r="D191" s="322"/>
      <c r="E191" s="87"/>
      <c r="F191" s="87"/>
      <c r="H191" s="87"/>
      <c r="I191" s="87"/>
      <c r="J191" s="87"/>
      <c r="L191" s="87"/>
      <c r="M191" s="87"/>
    </row>
    <row r="192" spans="1:4" ht="12.75">
      <c r="A192" s="84"/>
      <c r="B192" s="84" t="s">
        <v>2</v>
      </c>
      <c r="C192" s="85"/>
      <c r="D192" s="86"/>
    </row>
    <row r="193" spans="1:4" ht="12.75">
      <c r="A193" s="84"/>
      <c r="B193" s="84"/>
      <c r="C193" s="85"/>
      <c r="D193" s="86"/>
    </row>
    <row r="194" spans="1:9" ht="12.75">
      <c r="A194" s="74"/>
      <c r="B194" s="97" t="s">
        <v>246</v>
      </c>
      <c r="C194" s="98" t="s">
        <v>201</v>
      </c>
      <c r="D194" s="98">
        <f>SUM(D192:D193)</f>
        <v>0</v>
      </c>
      <c r="G194" s="112"/>
      <c r="H194" s="79">
        <v>244</v>
      </c>
      <c r="I194" s="79" t="s">
        <v>427</v>
      </c>
    </row>
    <row r="195" ht="16.5" customHeight="1"/>
    <row r="196" spans="1:6" ht="12.75">
      <c r="A196" s="332" t="s">
        <v>422</v>
      </c>
      <c r="B196" s="332"/>
      <c r="C196" s="332"/>
      <c r="D196" s="332"/>
      <c r="E196" s="332"/>
      <c r="F196" s="332"/>
    </row>
    <row r="197" ht="15.75" customHeight="1"/>
    <row r="198" spans="1:5" ht="12.75">
      <c r="A198" s="326" t="s">
        <v>361</v>
      </c>
      <c r="B198" s="326" t="s">
        <v>372</v>
      </c>
      <c r="C198" s="326" t="s">
        <v>412</v>
      </c>
      <c r="D198" s="326" t="s">
        <v>423</v>
      </c>
      <c r="E198" s="326" t="s">
        <v>406</v>
      </c>
    </row>
    <row r="199" spans="1:5" ht="12.75">
      <c r="A199" s="326"/>
      <c r="B199" s="326"/>
      <c r="C199" s="326"/>
      <c r="D199" s="326"/>
      <c r="E199" s="326"/>
    </row>
    <row r="200" spans="1:13" s="87" customFormat="1" ht="12.75">
      <c r="A200" s="326"/>
      <c r="B200" s="326"/>
      <c r="C200" s="326"/>
      <c r="D200" s="326"/>
      <c r="E200" s="326"/>
      <c r="F200" s="5"/>
      <c r="G200" s="113"/>
      <c r="H200" s="5"/>
      <c r="I200" s="5"/>
      <c r="J200" s="5"/>
      <c r="K200" s="134"/>
      <c r="L200" s="5"/>
      <c r="M200" s="5"/>
    </row>
    <row r="201" spans="1:13" ht="12.75">
      <c r="A201" s="83">
        <v>1</v>
      </c>
      <c r="B201" s="83">
        <v>2</v>
      </c>
      <c r="C201" s="83">
        <v>3</v>
      </c>
      <c r="D201" s="83">
        <v>4</v>
      </c>
      <c r="E201" s="83">
        <v>5</v>
      </c>
      <c r="F201" s="87"/>
      <c r="H201" s="87"/>
      <c r="I201" s="87"/>
      <c r="J201" s="87"/>
      <c r="L201" s="87"/>
      <c r="M201" s="87"/>
    </row>
    <row r="202" spans="1:13" ht="43.5" customHeight="1">
      <c r="A202" s="320" t="s">
        <v>137</v>
      </c>
      <c r="B202" s="321"/>
      <c r="C202" s="321"/>
      <c r="D202" s="321"/>
      <c r="E202" s="322"/>
      <c r="F202" s="87"/>
      <c r="H202" s="87"/>
      <c r="I202" s="87"/>
      <c r="J202" s="87"/>
      <c r="L202" s="87"/>
      <c r="M202" s="87"/>
    </row>
    <row r="203" spans="1:5" ht="12.75">
      <c r="A203" s="84"/>
      <c r="B203" s="84"/>
      <c r="C203" s="85"/>
      <c r="D203" s="86"/>
      <c r="E203" s="86"/>
    </row>
    <row r="204" spans="1:5" ht="12.75">
      <c r="A204" s="84"/>
      <c r="B204" s="84"/>
      <c r="C204" s="85"/>
      <c r="D204" s="86"/>
      <c r="E204" s="86"/>
    </row>
    <row r="205" spans="1:5" ht="12.75">
      <c r="A205" s="84"/>
      <c r="B205" s="84"/>
      <c r="C205" s="85"/>
      <c r="D205" s="86"/>
      <c r="E205" s="86"/>
    </row>
    <row r="206" spans="1:5" ht="12.75">
      <c r="A206" s="84"/>
      <c r="B206" s="84"/>
      <c r="C206" s="85"/>
      <c r="D206" s="86"/>
      <c r="E206" s="86"/>
    </row>
    <row r="207" spans="1:5" ht="12.75">
      <c r="A207" s="84"/>
      <c r="B207" s="84"/>
      <c r="C207" s="85"/>
      <c r="D207" s="86"/>
      <c r="E207" s="86"/>
    </row>
    <row r="208" spans="1:5" ht="12.75">
      <c r="A208" s="84"/>
      <c r="B208" s="84"/>
      <c r="C208" s="85"/>
      <c r="D208" s="86"/>
      <c r="E208" s="86"/>
    </row>
    <row r="209" spans="1:9" ht="12.75">
      <c r="A209" s="84"/>
      <c r="B209" s="89" t="s">
        <v>5</v>
      </c>
      <c r="C209" s="90">
        <f>SUM(C203:C208)</f>
        <v>0</v>
      </c>
      <c r="D209" s="90" t="s">
        <v>201</v>
      </c>
      <c r="E209" s="90">
        <f>SUM(E203:E208)</f>
        <v>0</v>
      </c>
      <c r="G209" s="112"/>
      <c r="H209" s="79">
        <v>244</v>
      </c>
      <c r="I209" s="79" t="s">
        <v>427</v>
      </c>
    </row>
    <row r="210" spans="1:5" ht="12.75">
      <c r="A210" s="84">
        <v>1</v>
      </c>
      <c r="B210" s="84" t="s">
        <v>80</v>
      </c>
      <c r="C210" s="85">
        <v>55</v>
      </c>
      <c r="D210" s="86">
        <v>225.4545</v>
      </c>
      <c r="E210" s="86">
        <f>C210*D210</f>
        <v>12399.9975</v>
      </c>
    </row>
    <row r="211" spans="1:5" ht="12.75">
      <c r="A211" s="84">
        <v>2</v>
      </c>
      <c r="B211" s="84" t="s">
        <v>515</v>
      </c>
      <c r="C211" s="85">
        <v>120</v>
      </c>
      <c r="D211" s="86">
        <v>480</v>
      </c>
      <c r="E211" s="86">
        <f>C211*D211</f>
        <v>57600</v>
      </c>
    </row>
    <row r="212" spans="1:12" ht="16.5" customHeight="1">
      <c r="A212" s="84">
        <v>3</v>
      </c>
      <c r="B212" s="84" t="s">
        <v>550</v>
      </c>
      <c r="C212" s="85">
        <v>200</v>
      </c>
      <c r="D212" s="86">
        <v>200</v>
      </c>
      <c r="E212" s="86">
        <f>C212*D212</f>
        <v>40000</v>
      </c>
      <c r="I212" s="331" t="s">
        <v>542</v>
      </c>
      <c r="J212" s="331"/>
      <c r="K212" s="331"/>
      <c r="L212" s="331"/>
    </row>
    <row r="213" spans="1:9" ht="12.75">
      <c r="A213" s="84">
        <v>4</v>
      </c>
      <c r="B213" s="84" t="s">
        <v>551</v>
      </c>
      <c r="C213" s="85">
        <v>3</v>
      </c>
      <c r="D213" s="86">
        <v>600</v>
      </c>
      <c r="E213" s="86">
        <f aca="true" t="shared" si="0" ref="E213:E226">C213*D213</f>
        <v>1800</v>
      </c>
      <c r="I213" s="134"/>
    </row>
    <row r="214" spans="1:5" ht="12.75">
      <c r="A214" s="84">
        <v>5</v>
      </c>
      <c r="B214" s="174" t="s">
        <v>552</v>
      </c>
      <c r="C214" s="85">
        <v>185</v>
      </c>
      <c r="D214" s="86">
        <v>85</v>
      </c>
      <c r="E214" s="86">
        <f t="shared" si="0"/>
        <v>15725</v>
      </c>
    </row>
    <row r="215" spans="1:5" ht="12.75">
      <c r="A215" s="84">
        <v>6</v>
      </c>
      <c r="B215" s="174" t="s">
        <v>553</v>
      </c>
      <c r="C215" s="85">
        <v>80</v>
      </c>
      <c r="D215" s="86">
        <v>75</v>
      </c>
      <c r="E215" s="86">
        <f t="shared" si="0"/>
        <v>6000</v>
      </c>
    </row>
    <row r="216" spans="1:5" ht="12.75">
      <c r="A216" s="84">
        <v>7</v>
      </c>
      <c r="B216" s="174" t="s">
        <v>554</v>
      </c>
      <c r="C216" s="85">
        <v>35</v>
      </c>
      <c r="D216" s="86">
        <v>155</v>
      </c>
      <c r="E216" s="86">
        <f t="shared" si="0"/>
        <v>5425</v>
      </c>
    </row>
    <row r="217" spans="1:5" ht="12.75">
      <c r="A217" s="84">
        <v>8</v>
      </c>
      <c r="B217" s="174" t="s">
        <v>555</v>
      </c>
      <c r="C217" s="85">
        <v>200</v>
      </c>
      <c r="D217" s="86">
        <v>20</v>
      </c>
      <c r="E217" s="86">
        <f t="shared" si="0"/>
        <v>4000</v>
      </c>
    </row>
    <row r="218" spans="1:5" ht="12.75">
      <c r="A218" s="84">
        <v>9</v>
      </c>
      <c r="B218" s="174" t="s">
        <v>556</v>
      </c>
      <c r="C218" s="85">
        <v>200</v>
      </c>
      <c r="D218" s="86">
        <v>18</v>
      </c>
      <c r="E218" s="86">
        <f t="shared" si="0"/>
        <v>3600</v>
      </c>
    </row>
    <row r="219" spans="1:5" ht="12.75">
      <c r="A219" s="84">
        <v>10</v>
      </c>
      <c r="B219" s="174" t="s">
        <v>557</v>
      </c>
      <c r="C219" s="85">
        <v>16</v>
      </c>
      <c r="D219" s="86">
        <v>595</v>
      </c>
      <c r="E219" s="86">
        <f t="shared" si="0"/>
        <v>9520</v>
      </c>
    </row>
    <row r="220" spans="1:5" ht="12.75">
      <c r="A220" s="84">
        <v>11</v>
      </c>
      <c r="B220" s="174" t="s">
        <v>558</v>
      </c>
      <c r="C220" s="85">
        <v>100</v>
      </c>
      <c r="D220" s="86">
        <v>90</v>
      </c>
      <c r="E220" s="86">
        <f t="shared" si="0"/>
        <v>9000</v>
      </c>
    </row>
    <row r="221" spans="1:5" ht="12.75">
      <c r="A221" s="84">
        <v>12</v>
      </c>
      <c r="B221" s="174" t="s">
        <v>559</v>
      </c>
      <c r="C221" s="85">
        <v>100</v>
      </c>
      <c r="D221" s="86">
        <v>20</v>
      </c>
      <c r="E221" s="86">
        <f t="shared" si="0"/>
        <v>2000</v>
      </c>
    </row>
    <row r="222" spans="1:5" ht="12.75">
      <c r="A222" s="84">
        <v>13</v>
      </c>
      <c r="B222" s="174" t="s">
        <v>560</v>
      </c>
      <c r="C222" s="85">
        <v>250</v>
      </c>
      <c r="D222" s="86">
        <v>43</v>
      </c>
      <c r="E222" s="86">
        <f t="shared" si="0"/>
        <v>10750</v>
      </c>
    </row>
    <row r="223" spans="1:5" ht="12.75">
      <c r="A223" s="84">
        <v>14</v>
      </c>
      <c r="B223" s="174" t="s">
        <v>561</v>
      </c>
      <c r="C223" s="85">
        <v>10</v>
      </c>
      <c r="D223" s="86">
        <v>60</v>
      </c>
      <c r="E223" s="86">
        <f t="shared" si="0"/>
        <v>600</v>
      </c>
    </row>
    <row r="224" spans="1:5" ht="12.75">
      <c r="A224" s="84">
        <v>15</v>
      </c>
      <c r="B224" s="174" t="s">
        <v>562</v>
      </c>
      <c r="C224" s="85">
        <v>200</v>
      </c>
      <c r="D224" s="86">
        <v>60</v>
      </c>
      <c r="E224" s="86">
        <f t="shared" si="0"/>
        <v>12000</v>
      </c>
    </row>
    <row r="225" spans="1:5" ht="12.75">
      <c r="A225" s="84">
        <v>16</v>
      </c>
      <c r="B225" s="174" t="s">
        <v>563</v>
      </c>
      <c r="C225" s="85">
        <v>200</v>
      </c>
      <c r="D225" s="86">
        <v>10</v>
      </c>
      <c r="E225" s="86">
        <f t="shared" si="0"/>
        <v>2000</v>
      </c>
    </row>
    <row r="226" spans="1:5" ht="12.75">
      <c r="A226" s="84">
        <v>17</v>
      </c>
      <c r="B226" s="174" t="s">
        <v>564</v>
      </c>
      <c r="C226" s="85">
        <v>300</v>
      </c>
      <c r="D226" s="86">
        <v>57.6</v>
      </c>
      <c r="E226" s="86">
        <f t="shared" si="0"/>
        <v>17280</v>
      </c>
    </row>
    <row r="227" spans="1:5" ht="12.75">
      <c r="A227" s="84">
        <v>18</v>
      </c>
      <c r="B227" s="174" t="s">
        <v>564</v>
      </c>
      <c r="C227" s="85"/>
      <c r="D227" s="86"/>
      <c r="E227" s="86">
        <v>2400</v>
      </c>
    </row>
    <row r="228" spans="1:9" ht="12.75">
      <c r="A228" s="84"/>
      <c r="B228" s="89" t="s">
        <v>6</v>
      </c>
      <c r="C228" s="186">
        <f>SUM(C210:C226)</f>
        <v>2254</v>
      </c>
      <c r="D228" s="90" t="s">
        <v>201</v>
      </c>
      <c r="E228" s="186">
        <f>SUM(E210:E227)</f>
        <v>212099.9975</v>
      </c>
      <c r="G228" s="112">
        <f>E229</f>
        <v>212099.9975</v>
      </c>
      <c r="H228" s="79">
        <v>244</v>
      </c>
      <c r="I228" s="79" t="s">
        <v>427</v>
      </c>
    </row>
    <row r="229" spans="1:5" ht="12.75">
      <c r="A229" s="74"/>
      <c r="B229" s="97" t="s">
        <v>246</v>
      </c>
      <c r="C229" s="187">
        <f>C209+C228</f>
        <v>2254</v>
      </c>
      <c r="D229" s="98" t="s">
        <v>201</v>
      </c>
      <c r="E229" s="187">
        <f>E209+E228</f>
        <v>212099.9975</v>
      </c>
    </row>
    <row r="230" spans="1:13" ht="43.5" customHeight="1">
      <c r="A230" s="320" t="s">
        <v>99</v>
      </c>
      <c r="B230" s="321"/>
      <c r="C230" s="321"/>
      <c r="D230" s="321"/>
      <c r="E230" s="322"/>
      <c r="F230" s="87"/>
      <c r="H230" s="87"/>
      <c r="I230" s="87"/>
      <c r="J230" s="87"/>
      <c r="L230" s="87"/>
      <c r="M230" s="87"/>
    </row>
    <row r="231" spans="1:5" ht="12.75">
      <c r="A231" s="84"/>
      <c r="B231" s="84"/>
      <c r="C231" s="85"/>
      <c r="D231" s="86"/>
      <c r="E231" s="86"/>
    </row>
    <row r="232" spans="1:5" ht="12.75">
      <c r="A232" s="84"/>
      <c r="B232" s="84"/>
      <c r="C232" s="85"/>
      <c r="D232" s="86"/>
      <c r="E232" s="86"/>
    </row>
    <row r="233" spans="1:5" ht="12.75">
      <c r="A233" s="84"/>
      <c r="B233" s="84"/>
      <c r="C233" s="85"/>
      <c r="D233" s="86"/>
      <c r="E233" s="86"/>
    </row>
    <row r="234" spans="1:5" ht="12.75">
      <c r="A234" s="84"/>
      <c r="B234" s="84"/>
      <c r="C234" s="85"/>
      <c r="D234" s="86"/>
      <c r="E234" s="86"/>
    </row>
    <row r="235" spans="1:9" ht="12.75">
      <c r="A235" s="74"/>
      <c r="B235" s="97" t="s">
        <v>246</v>
      </c>
      <c r="C235" s="98">
        <f>SUM(C231:C234)</f>
        <v>0</v>
      </c>
      <c r="D235" s="98" t="s">
        <v>201</v>
      </c>
      <c r="E235" s="98">
        <f>SUM(E231:E234)</f>
        <v>0</v>
      </c>
      <c r="G235" s="112"/>
      <c r="H235" s="79">
        <v>244</v>
      </c>
      <c r="I235" s="79" t="s">
        <v>427</v>
      </c>
    </row>
    <row r="236" spans="1:13" ht="43.5" customHeight="1">
      <c r="A236" s="320" t="s">
        <v>3</v>
      </c>
      <c r="B236" s="321"/>
      <c r="C236" s="321"/>
      <c r="D236" s="321"/>
      <c r="E236" s="322"/>
      <c r="F236" s="87"/>
      <c r="H236" s="87"/>
      <c r="I236" s="87"/>
      <c r="J236" s="87"/>
      <c r="L236" s="87"/>
      <c r="M236" s="87"/>
    </row>
    <row r="237" spans="1:5" ht="12.75">
      <c r="A237" s="84"/>
      <c r="B237" s="84"/>
      <c r="C237" s="85"/>
      <c r="D237" s="86"/>
      <c r="E237" s="86"/>
    </row>
    <row r="238" spans="1:5" ht="12.75">
      <c r="A238" s="84"/>
      <c r="B238" s="84"/>
      <c r="C238" s="85"/>
      <c r="D238" s="86"/>
      <c r="E238" s="86"/>
    </row>
    <row r="239" spans="1:5" ht="12.75">
      <c r="A239" s="84"/>
      <c r="B239" s="84"/>
      <c r="C239" s="85"/>
      <c r="D239" s="86"/>
      <c r="E239" s="86"/>
    </row>
    <row r="240" spans="1:5" ht="12.75">
      <c r="A240" s="84"/>
      <c r="B240" s="84"/>
      <c r="C240" s="85"/>
      <c r="D240" s="86"/>
      <c r="E240" s="86"/>
    </row>
    <row r="241" spans="1:9" ht="12.75">
      <c r="A241" s="74"/>
      <c r="B241" s="97" t="s">
        <v>246</v>
      </c>
      <c r="C241" s="98">
        <f>SUM(C237:C240)</f>
        <v>0</v>
      </c>
      <c r="D241" s="98" t="s">
        <v>201</v>
      </c>
      <c r="E241" s="98">
        <f>SUM(E237:E240)</f>
        <v>0</v>
      </c>
      <c r="G241" s="112"/>
      <c r="H241" s="79">
        <v>244</v>
      </c>
      <c r="I241" s="79" t="s">
        <v>427</v>
      </c>
    </row>
    <row r="242" spans="1:13" ht="43.5" customHeight="1">
      <c r="A242" s="320" t="s">
        <v>98</v>
      </c>
      <c r="B242" s="321"/>
      <c r="C242" s="321"/>
      <c r="D242" s="321"/>
      <c r="E242" s="322"/>
      <c r="F242" s="87"/>
      <c r="H242" s="87"/>
      <c r="I242" s="87"/>
      <c r="J242" s="87"/>
      <c r="L242" s="87"/>
      <c r="M242" s="87"/>
    </row>
    <row r="243" spans="1:5" ht="12.75">
      <c r="A243" s="84"/>
      <c r="B243" s="84"/>
      <c r="C243" s="85"/>
      <c r="D243" s="86"/>
      <c r="E243" s="86"/>
    </row>
    <row r="244" spans="1:5" ht="12.75">
      <c r="A244" s="84"/>
      <c r="B244" s="84"/>
      <c r="C244" s="85"/>
      <c r="D244" s="86"/>
      <c r="E244" s="86"/>
    </row>
    <row r="245" spans="1:5" ht="12.75">
      <c r="A245" s="84"/>
      <c r="B245" s="84"/>
      <c r="C245" s="85"/>
      <c r="D245" s="86"/>
      <c r="E245" s="86"/>
    </row>
    <row r="246" spans="1:5" ht="12.75">
      <c r="A246" s="84"/>
      <c r="B246" s="84"/>
      <c r="C246" s="85"/>
      <c r="D246" s="86"/>
      <c r="E246" s="86"/>
    </row>
    <row r="247" spans="1:9" ht="12.75">
      <c r="A247" s="74"/>
      <c r="B247" s="97" t="s">
        <v>246</v>
      </c>
      <c r="C247" s="98">
        <f>SUM(C243:C246)</f>
        <v>0</v>
      </c>
      <c r="D247" s="98" t="s">
        <v>201</v>
      </c>
      <c r="E247" s="98">
        <f>SUM(E243:E246)</f>
        <v>0</v>
      </c>
      <c r="G247" s="112"/>
      <c r="H247" s="79">
        <v>244</v>
      </c>
      <c r="I247" s="79" t="s">
        <v>427</v>
      </c>
    </row>
    <row r="248" spans="1:13" ht="30.75" customHeight="1">
      <c r="A248" s="320" t="s">
        <v>102</v>
      </c>
      <c r="B248" s="321"/>
      <c r="C248" s="321"/>
      <c r="D248" s="321"/>
      <c r="E248" s="322"/>
      <c r="F248" s="87"/>
      <c r="H248" s="87"/>
      <c r="I248" s="87"/>
      <c r="J248" s="87"/>
      <c r="L248" s="87"/>
      <c r="M248" s="87"/>
    </row>
    <row r="249" spans="1:5" ht="12.75">
      <c r="A249" s="84"/>
      <c r="B249" s="84"/>
      <c r="C249" s="85"/>
      <c r="D249" s="86"/>
      <c r="E249" s="86"/>
    </row>
    <row r="250" spans="1:5" ht="12.75">
      <c r="A250" s="84"/>
      <c r="B250" s="84"/>
      <c r="C250" s="85"/>
      <c r="D250" s="86"/>
      <c r="E250" s="86"/>
    </row>
    <row r="251" spans="1:5" ht="12.75">
      <c r="A251" s="84"/>
      <c r="B251" s="84"/>
      <c r="C251" s="85"/>
      <c r="D251" s="86"/>
      <c r="E251" s="86"/>
    </row>
    <row r="252" spans="1:5" ht="12.75">
      <c r="A252" s="84"/>
      <c r="B252" s="84"/>
      <c r="C252" s="85"/>
      <c r="D252" s="86"/>
      <c r="E252" s="86"/>
    </row>
    <row r="253" spans="1:9" ht="12.75">
      <c r="A253" s="74"/>
      <c r="B253" s="97" t="s">
        <v>246</v>
      </c>
      <c r="C253" s="98">
        <f>SUM(C249:C252)</f>
        <v>0</v>
      </c>
      <c r="D253" s="98" t="s">
        <v>201</v>
      </c>
      <c r="E253" s="98">
        <f>SUM(E249:E252)</f>
        <v>0</v>
      </c>
      <c r="G253" s="112"/>
      <c r="H253" s="79">
        <v>244</v>
      </c>
      <c r="I253" s="79" t="s">
        <v>427</v>
      </c>
    </row>
    <row r="254" spans="1:13" ht="85.5" customHeight="1">
      <c r="A254" s="320" t="s">
        <v>139</v>
      </c>
      <c r="B254" s="321"/>
      <c r="C254" s="321"/>
      <c r="D254" s="321"/>
      <c r="E254" s="322"/>
      <c r="F254" s="87"/>
      <c r="H254" s="87"/>
      <c r="I254" s="87"/>
      <c r="J254" s="87"/>
      <c r="L254" s="87"/>
      <c r="M254" s="87"/>
    </row>
    <row r="255" spans="1:5" ht="12.75">
      <c r="A255" s="84">
        <v>1</v>
      </c>
      <c r="B255" s="84" t="s">
        <v>56</v>
      </c>
      <c r="C255" s="85">
        <v>140</v>
      </c>
      <c r="D255" s="86">
        <v>1888.6</v>
      </c>
      <c r="E255" s="86">
        <f>D255*C255</f>
        <v>264404</v>
      </c>
    </row>
    <row r="256" spans="1:5" ht="12.75">
      <c r="A256" s="84">
        <v>2</v>
      </c>
      <c r="B256" s="84" t="s">
        <v>57</v>
      </c>
      <c r="C256" s="85">
        <v>280</v>
      </c>
      <c r="D256" s="86">
        <v>1107.95</v>
      </c>
      <c r="E256" s="86">
        <f>D256*C256</f>
        <v>310226</v>
      </c>
    </row>
    <row r="257" spans="1:5" ht="12.75">
      <c r="A257" s="84">
        <v>3</v>
      </c>
      <c r="B257" s="84" t="s">
        <v>565</v>
      </c>
      <c r="C257" s="85"/>
      <c r="D257" s="86">
        <v>7127.5</v>
      </c>
      <c r="E257" s="86">
        <f>D257*C257</f>
        <v>0</v>
      </c>
    </row>
    <row r="258" spans="1:5" ht="12.75">
      <c r="A258" s="84">
        <v>4</v>
      </c>
      <c r="B258" s="84" t="s">
        <v>76</v>
      </c>
      <c r="C258" s="85">
        <v>1558.16</v>
      </c>
      <c r="D258" s="86">
        <v>320.88</v>
      </c>
      <c r="E258" s="86">
        <f>C258*D258</f>
        <v>499982.38080000004</v>
      </c>
    </row>
    <row r="259" spans="1:5" ht="12.75">
      <c r="A259" s="84">
        <v>5</v>
      </c>
      <c r="B259" s="84" t="s">
        <v>506</v>
      </c>
      <c r="C259" s="85">
        <v>10</v>
      </c>
      <c r="D259" s="86">
        <v>39600</v>
      </c>
      <c r="E259" s="86">
        <f>D259*C259</f>
        <v>396000</v>
      </c>
    </row>
    <row r="260" spans="1:5" ht="12.75">
      <c r="A260" s="84"/>
      <c r="B260" s="84"/>
      <c r="C260" s="85"/>
      <c r="D260" s="86"/>
      <c r="E260" s="86">
        <f aca="true" t="shared" si="1" ref="E260:E272">D260*C260</f>
        <v>0</v>
      </c>
    </row>
    <row r="261" spans="1:5" ht="12.75">
      <c r="A261" s="84"/>
      <c r="B261" s="174" t="s">
        <v>566</v>
      </c>
      <c r="C261" s="85">
        <v>0</v>
      </c>
      <c r="D261" s="86">
        <v>18990</v>
      </c>
      <c r="E261" s="86">
        <f t="shared" si="1"/>
        <v>0</v>
      </c>
    </row>
    <row r="262" spans="1:5" ht="12.75">
      <c r="A262" s="84"/>
      <c r="B262" s="174" t="s">
        <v>627</v>
      </c>
      <c r="C262" s="85">
        <v>1</v>
      </c>
      <c r="D262" s="86">
        <v>50000</v>
      </c>
      <c r="E262" s="86">
        <f t="shared" si="1"/>
        <v>50000</v>
      </c>
    </row>
    <row r="263" spans="1:5" ht="12.75">
      <c r="A263" s="84"/>
      <c r="B263" s="174" t="s">
        <v>508</v>
      </c>
      <c r="C263" s="85">
        <v>0</v>
      </c>
      <c r="D263" s="86">
        <v>24863</v>
      </c>
      <c r="E263" s="86">
        <f t="shared" si="1"/>
        <v>0</v>
      </c>
    </row>
    <row r="264" spans="1:5" ht="12.75">
      <c r="A264" s="84"/>
      <c r="B264" s="174" t="s">
        <v>567</v>
      </c>
      <c r="C264" s="85"/>
      <c r="D264" s="86">
        <v>2669</v>
      </c>
      <c r="E264" s="86">
        <f t="shared" si="1"/>
        <v>0</v>
      </c>
    </row>
    <row r="265" spans="1:5" ht="12.75">
      <c r="A265" s="84"/>
      <c r="B265" s="174" t="s">
        <v>508</v>
      </c>
      <c r="C265" s="85">
        <v>3</v>
      </c>
      <c r="D265" s="86">
        <v>22250</v>
      </c>
      <c r="E265" s="86">
        <f t="shared" si="1"/>
        <v>66750</v>
      </c>
    </row>
    <row r="266" spans="1:5" ht="12.75">
      <c r="A266" s="84"/>
      <c r="B266" s="174" t="s">
        <v>509</v>
      </c>
      <c r="C266" s="85"/>
      <c r="D266" s="86"/>
      <c r="E266" s="86">
        <f t="shared" si="1"/>
        <v>0</v>
      </c>
    </row>
    <row r="267" spans="1:5" ht="12.75">
      <c r="A267" s="84"/>
      <c r="B267" s="174" t="s">
        <v>507</v>
      </c>
      <c r="C267" s="85">
        <v>3</v>
      </c>
      <c r="D267" s="86">
        <v>25213</v>
      </c>
      <c r="E267" s="86">
        <f t="shared" si="1"/>
        <v>75639</v>
      </c>
    </row>
    <row r="268" spans="1:5" ht="12.75">
      <c r="A268" s="84"/>
      <c r="B268" s="174" t="s">
        <v>509</v>
      </c>
      <c r="C268" s="85"/>
      <c r="D268" s="86">
        <v>43170</v>
      </c>
      <c r="E268" s="86">
        <f t="shared" si="1"/>
        <v>0</v>
      </c>
    </row>
    <row r="269" spans="1:5" ht="12.75">
      <c r="A269" s="84"/>
      <c r="B269" s="174" t="s">
        <v>508</v>
      </c>
      <c r="C269" s="85">
        <v>2</v>
      </c>
      <c r="D269" s="86">
        <v>22178.14</v>
      </c>
      <c r="E269" s="86">
        <f t="shared" si="1"/>
        <v>44356.28</v>
      </c>
    </row>
    <row r="270" spans="1:5" ht="12.75">
      <c r="A270" s="84"/>
      <c r="B270" s="174" t="s">
        <v>507</v>
      </c>
      <c r="C270" s="85"/>
      <c r="D270" s="86">
        <v>12215</v>
      </c>
      <c r="E270" s="86">
        <f t="shared" si="1"/>
        <v>0</v>
      </c>
    </row>
    <row r="271" spans="1:5" ht="12.75">
      <c r="A271" s="84"/>
      <c r="B271" s="174" t="s">
        <v>510</v>
      </c>
      <c r="C271" s="85"/>
      <c r="D271" s="86">
        <v>34940</v>
      </c>
      <c r="E271" s="86">
        <f t="shared" si="1"/>
        <v>0</v>
      </c>
    </row>
    <row r="272" spans="1:5" ht="12.75">
      <c r="A272" s="84"/>
      <c r="B272" s="174" t="s">
        <v>582</v>
      </c>
      <c r="C272" s="85">
        <v>1</v>
      </c>
      <c r="D272" s="86">
        <v>115775.86</v>
      </c>
      <c r="E272" s="86">
        <f t="shared" si="1"/>
        <v>115775.86</v>
      </c>
    </row>
    <row r="273" spans="1:9" ht="12.75">
      <c r="A273" s="84"/>
      <c r="B273" s="89" t="s">
        <v>5</v>
      </c>
      <c r="C273" s="90">
        <f>SUM(C255:C271)</f>
        <v>1997.16</v>
      </c>
      <c r="D273" s="90" t="s">
        <v>201</v>
      </c>
      <c r="E273" s="90">
        <f>SUM(E255:E272)</f>
        <v>1823133.5208</v>
      </c>
      <c r="G273" s="112">
        <v>1823500</v>
      </c>
      <c r="H273" s="79">
        <v>244</v>
      </c>
      <c r="I273" s="79" t="s">
        <v>427</v>
      </c>
    </row>
    <row r="274" spans="1:5" ht="12.75">
      <c r="A274" s="84">
        <v>1</v>
      </c>
      <c r="B274" s="84" t="s">
        <v>73</v>
      </c>
      <c r="C274" s="85">
        <v>366</v>
      </c>
      <c r="D274" s="86">
        <v>231.3</v>
      </c>
      <c r="E274" s="86">
        <f aca="true" t="shared" si="2" ref="E274:E295">D274*C274</f>
        <v>84655.8</v>
      </c>
    </row>
    <row r="275" spans="1:5" ht="12.75">
      <c r="A275" s="84"/>
      <c r="B275" s="130" t="s">
        <v>74</v>
      </c>
      <c r="C275" s="85"/>
      <c r="D275" s="86"/>
      <c r="E275" s="86">
        <f t="shared" si="2"/>
        <v>0</v>
      </c>
    </row>
    <row r="276" spans="1:5" ht="12.75">
      <c r="A276" s="84"/>
      <c r="B276" s="130" t="s">
        <v>75</v>
      </c>
      <c r="C276" s="85"/>
      <c r="D276" s="86"/>
      <c r="E276" s="86">
        <f t="shared" si="2"/>
        <v>0</v>
      </c>
    </row>
    <row r="277" spans="1:5" ht="12.75">
      <c r="A277" s="84">
        <v>2</v>
      </c>
      <c r="B277" s="130" t="s">
        <v>58</v>
      </c>
      <c r="C277" s="85"/>
      <c r="D277" s="86"/>
      <c r="E277" s="86">
        <f t="shared" si="2"/>
        <v>0</v>
      </c>
    </row>
    <row r="278" spans="1:5" ht="12.75">
      <c r="A278" s="84"/>
      <c r="B278" s="130" t="s">
        <v>59</v>
      </c>
      <c r="C278" s="85"/>
      <c r="D278" s="86"/>
      <c r="E278" s="86">
        <f t="shared" si="2"/>
        <v>0</v>
      </c>
    </row>
    <row r="279" spans="1:5" ht="12.75">
      <c r="A279" s="84"/>
      <c r="B279" s="130" t="s">
        <v>60</v>
      </c>
      <c r="C279" s="85"/>
      <c r="D279" s="86"/>
      <c r="E279" s="86">
        <f t="shared" si="2"/>
        <v>0</v>
      </c>
    </row>
    <row r="280" spans="1:5" ht="12.75">
      <c r="A280" s="84"/>
      <c r="B280" s="130" t="s">
        <v>61</v>
      </c>
      <c r="C280" s="85"/>
      <c r="D280" s="86"/>
      <c r="E280" s="86">
        <f t="shared" si="2"/>
        <v>0</v>
      </c>
    </row>
    <row r="281" spans="1:5" ht="12.75">
      <c r="A281" s="84"/>
      <c r="B281" s="130" t="s">
        <v>62</v>
      </c>
      <c r="C281" s="85">
        <v>6</v>
      </c>
      <c r="D281" s="86">
        <v>93.96</v>
      </c>
      <c r="E281" s="86">
        <f t="shared" si="2"/>
        <v>563.76</v>
      </c>
    </row>
    <row r="282" spans="1:5" ht="12.75">
      <c r="A282" s="84"/>
      <c r="B282" s="130" t="s">
        <v>63</v>
      </c>
      <c r="C282" s="85"/>
      <c r="D282" s="86"/>
      <c r="E282" s="86">
        <f t="shared" si="2"/>
        <v>0</v>
      </c>
    </row>
    <row r="283" spans="1:5" ht="12.75">
      <c r="A283" s="84"/>
      <c r="B283" s="130" t="s">
        <v>64</v>
      </c>
      <c r="C283" s="85"/>
      <c r="D283" s="86"/>
      <c r="E283" s="86">
        <f t="shared" si="2"/>
        <v>0</v>
      </c>
    </row>
    <row r="284" spans="1:5" ht="12.75">
      <c r="A284" s="84"/>
      <c r="B284" s="130" t="s">
        <v>65</v>
      </c>
      <c r="C284" s="85"/>
      <c r="D284" s="86"/>
      <c r="E284" s="86">
        <f t="shared" si="2"/>
        <v>0</v>
      </c>
    </row>
    <row r="285" spans="1:5" ht="12.75">
      <c r="A285" s="84"/>
      <c r="B285" s="130" t="s">
        <v>66</v>
      </c>
      <c r="C285" s="85"/>
      <c r="D285" s="86"/>
      <c r="E285" s="86">
        <f t="shared" si="2"/>
        <v>0</v>
      </c>
    </row>
    <row r="286" spans="1:5" ht="12.75">
      <c r="A286" s="84"/>
      <c r="B286" s="130" t="s">
        <v>67</v>
      </c>
      <c r="C286" s="85"/>
      <c r="D286" s="86"/>
      <c r="E286" s="86">
        <f t="shared" si="2"/>
        <v>0</v>
      </c>
    </row>
    <row r="287" spans="1:5" ht="12.75">
      <c r="A287" s="84"/>
      <c r="B287" s="130" t="s">
        <v>68</v>
      </c>
      <c r="C287" s="85"/>
      <c r="D287" s="86"/>
      <c r="E287" s="86">
        <f t="shared" si="2"/>
        <v>0</v>
      </c>
    </row>
    <row r="288" spans="1:5" ht="12.75">
      <c r="A288" s="84"/>
      <c r="B288" s="130" t="s">
        <v>69</v>
      </c>
      <c r="C288" s="85">
        <v>10</v>
      </c>
      <c r="D288" s="86">
        <v>17.78</v>
      </c>
      <c r="E288" s="86">
        <f t="shared" si="2"/>
        <v>177.8</v>
      </c>
    </row>
    <row r="289" spans="1:5" ht="12.75">
      <c r="A289" s="84"/>
      <c r="B289" s="130" t="s">
        <v>70</v>
      </c>
      <c r="C289" s="85"/>
      <c r="D289" s="86"/>
      <c r="E289" s="86">
        <f t="shared" si="2"/>
        <v>0</v>
      </c>
    </row>
    <row r="290" spans="1:5" ht="12.75">
      <c r="A290" s="84"/>
      <c r="B290" s="130" t="s">
        <v>71</v>
      </c>
      <c r="C290" s="85"/>
      <c r="D290" s="86"/>
      <c r="E290" s="86">
        <f t="shared" si="2"/>
        <v>0</v>
      </c>
    </row>
    <row r="291" spans="1:5" ht="12.75">
      <c r="A291" s="84"/>
      <c r="B291" s="130" t="s">
        <v>72</v>
      </c>
      <c r="C291" s="85">
        <v>200</v>
      </c>
      <c r="D291" s="86">
        <v>15.31</v>
      </c>
      <c r="E291" s="86">
        <f t="shared" si="2"/>
        <v>3062</v>
      </c>
    </row>
    <row r="292" spans="1:5" ht="12.75">
      <c r="A292" s="84">
        <v>3</v>
      </c>
      <c r="B292" s="131" t="s">
        <v>77</v>
      </c>
      <c r="C292" s="85">
        <v>9</v>
      </c>
      <c r="D292" s="86">
        <v>1044</v>
      </c>
      <c r="E292" s="86">
        <f>D292*C292+4</f>
        <v>9400</v>
      </c>
    </row>
    <row r="293" spans="1:5" ht="12.75">
      <c r="A293" s="84"/>
      <c r="B293" s="84" t="s">
        <v>569</v>
      </c>
      <c r="C293" s="85">
        <v>10</v>
      </c>
      <c r="D293" s="86">
        <v>14</v>
      </c>
      <c r="E293" s="86">
        <f t="shared" si="2"/>
        <v>140</v>
      </c>
    </row>
    <row r="294" spans="1:5" ht="12.75">
      <c r="A294" s="84"/>
      <c r="B294" s="84" t="s">
        <v>628</v>
      </c>
      <c r="C294" s="85">
        <v>211</v>
      </c>
      <c r="D294" s="86">
        <v>236.97</v>
      </c>
      <c r="E294" s="86">
        <f t="shared" si="2"/>
        <v>50000.67</v>
      </c>
    </row>
    <row r="295" spans="1:5" ht="12.75">
      <c r="A295" s="84">
        <v>4</v>
      </c>
      <c r="B295" s="84" t="s">
        <v>568</v>
      </c>
      <c r="C295" s="85">
        <v>200</v>
      </c>
      <c r="D295" s="86">
        <v>10</v>
      </c>
      <c r="E295" s="86">
        <f t="shared" si="2"/>
        <v>2000</v>
      </c>
    </row>
    <row r="296" spans="1:5" ht="12.75">
      <c r="A296" s="84"/>
      <c r="B296" s="84"/>
      <c r="C296" s="85"/>
      <c r="D296" s="86"/>
      <c r="E296" s="86"/>
    </row>
    <row r="297" spans="1:5" ht="12.75">
      <c r="A297" s="84"/>
      <c r="B297" s="84"/>
      <c r="C297" s="85"/>
      <c r="D297" s="86"/>
      <c r="E297" s="86"/>
    </row>
    <row r="298" spans="1:5" ht="12.75">
      <c r="A298" s="84"/>
      <c r="B298" s="84"/>
      <c r="C298" s="85"/>
      <c r="D298" s="86"/>
      <c r="E298" s="86"/>
    </row>
    <row r="299" spans="1:5" ht="12.75">
      <c r="A299" s="84"/>
      <c r="B299" s="84"/>
      <c r="C299" s="85"/>
      <c r="D299" s="86"/>
      <c r="E299" s="86"/>
    </row>
    <row r="300" spans="1:9" ht="12.75">
      <c r="A300" s="84"/>
      <c r="B300" s="89" t="s">
        <v>6</v>
      </c>
      <c r="C300" s="90">
        <f>SUM(C274:C299)</f>
        <v>1012</v>
      </c>
      <c r="D300" s="90" t="s">
        <v>201</v>
      </c>
      <c r="E300" s="90">
        <f>SUM(E274:E299)</f>
        <v>150000.03</v>
      </c>
      <c r="G300" s="112">
        <v>150000</v>
      </c>
      <c r="H300" s="79">
        <v>244</v>
      </c>
      <c r="I300" s="79" t="s">
        <v>427</v>
      </c>
    </row>
    <row r="301" spans="1:5" ht="12.75">
      <c r="A301" s="74"/>
      <c r="B301" s="97" t="s">
        <v>246</v>
      </c>
      <c r="C301" s="98">
        <f>C273+C300</f>
        <v>3009.16</v>
      </c>
      <c r="D301" s="98" t="s">
        <v>201</v>
      </c>
      <c r="E301" s="98">
        <f>E273+E300</f>
        <v>1973133.5508</v>
      </c>
    </row>
    <row r="302" spans="1:13" ht="54" customHeight="1">
      <c r="A302" s="320" t="s">
        <v>101</v>
      </c>
      <c r="B302" s="321"/>
      <c r="C302" s="321"/>
      <c r="D302" s="321"/>
      <c r="E302" s="322"/>
      <c r="F302" s="87"/>
      <c r="H302" s="87"/>
      <c r="I302" s="87"/>
      <c r="J302" s="87"/>
      <c r="L302" s="87"/>
      <c r="M302" s="87"/>
    </row>
    <row r="303" spans="1:5" ht="12.75">
      <c r="A303" s="84"/>
      <c r="B303" s="84"/>
      <c r="C303" s="85"/>
      <c r="D303" s="86"/>
      <c r="E303" s="86"/>
    </row>
    <row r="304" spans="1:5" ht="12.75">
      <c r="A304" s="84"/>
      <c r="B304" s="84"/>
      <c r="C304" s="85"/>
      <c r="D304" s="86"/>
      <c r="E304" s="86"/>
    </row>
    <row r="305" spans="1:5" ht="12.75">
      <c r="A305" s="84"/>
      <c r="B305" s="84"/>
      <c r="C305" s="85"/>
      <c r="D305" s="86"/>
      <c r="E305" s="86"/>
    </row>
    <row r="306" spans="1:5" ht="12.75">
      <c r="A306" s="84"/>
      <c r="B306" s="84"/>
      <c r="C306" s="85"/>
      <c r="D306" s="86"/>
      <c r="E306" s="86"/>
    </row>
    <row r="307" spans="1:5" ht="12.75">
      <c r="A307" s="84"/>
      <c r="B307" s="84"/>
      <c r="C307" s="85"/>
      <c r="D307" s="86"/>
      <c r="E307" s="86"/>
    </row>
    <row r="308" spans="1:5" ht="12.75">
      <c r="A308" s="84"/>
      <c r="B308" s="84"/>
      <c r="C308" s="85"/>
      <c r="D308" s="86"/>
      <c r="E308" s="86"/>
    </row>
    <row r="309" spans="1:9" ht="12.75">
      <c r="A309" s="84"/>
      <c r="B309" s="89" t="s">
        <v>5</v>
      </c>
      <c r="C309" s="90">
        <f>SUM(C303:C308)</f>
        <v>0</v>
      </c>
      <c r="D309" s="90" t="s">
        <v>201</v>
      </c>
      <c r="E309" s="90">
        <f>SUM(E303:E308)</f>
        <v>0</v>
      </c>
      <c r="G309" s="112"/>
      <c r="H309" s="79">
        <v>244</v>
      </c>
      <c r="I309" s="79" t="s">
        <v>427</v>
      </c>
    </row>
    <row r="310" spans="1:5" ht="12.75">
      <c r="A310" s="84"/>
      <c r="B310" s="84"/>
      <c r="C310" s="85"/>
      <c r="D310" s="86"/>
      <c r="E310" s="86">
        <f>D310*C310</f>
        <v>0</v>
      </c>
    </row>
    <row r="311" spans="1:5" ht="12.75">
      <c r="A311" s="84"/>
      <c r="B311" s="130"/>
      <c r="C311" s="85"/>
      <c r="D311" s="86"/>
      <c r="E311" s="86">
        <f>D311*C311</f>
        <v>0</v>
      </c>
    </row>
    <row r="312" spans="1:5" ht="12.75">
      <c r="A312" s="84"/>
      <c r="B312" s="130"/>
      <c r="C312" s="85"/>
      <c r="D312" s="86"/>
      <c r="E312" s="86">
        <f>D312*C312</f>
        <v>0</v>
      </c>
    </row>
    <row r="313" spans="1:5" ht="12.75">
      <c r="A313" s="84"/>
      <c r="B313" s="130"/>
      <c r="C313" s="85"/>
      <c r="D313" s="86"/>
      <c r="E313" s="86">
        <f>D313*C313</f>
        <v>0</v>
      </c>
    </row>
    <row r="314" spans="1:5" ht="12.75">
      <c r="A314" s="84"/>
      <c r="B314" s="84"/>
      <c r="C314" s="85"/>
      <c r="D314" s="86"/>
      <c r="E314" s="86">
        <f>D314*C314</f>
        <v>0</v>
      </c>
    </row>
    <row r="315" spans="1:9" ht="12.75">
      <c r="A315" s="84"/>
      <c r="B315" s="89" t="s">
        <v>6</v>
      </c>
      <c r="C315" s="90">
        <f>SUM(C310:C314)</f>
        <v>0</v>
      </c>
      <c r="D315" s="90" t="s">
        <v>201</v>
      </c>
      <c r="E315" s="90">
        <f>SUM(E310:E314)</f>
        <v>0</v>
      </c>
      <c r="G315" s="112"/>
      <c r="H315" s="79">
        <v>244</v>
      </c>
      <c r="I315" s="79" t="s">
        <v>427</v>
      </c>
    </row>
    <row r="316" spans="1:5" ht="12.75">
      <c r="A316" s="74"/>
      <c r="B316" s="97" t="s">
        <v>246</v>
      </c>
      <c r="C316" s="98">
        <f>C309+C315</f>
        <v>0</v>
      </c>
      <c r="D316" s="98" t="s">
        <v>201</v>
      </c>
      <c r="E316" s="98">
        <f>E309+E315</f>
        <v>0</v>
      </c>
    </row>
    <row r="317" spans="1:13" ht="28.5" customHeight="1">
      <c r="A317" s="320" t="s">
        <v>457</v>
      </c>
      <c r="B317" s="321"/>
      <c r="C317" s="321"/>
      <c r="D317" s="321"/>
      <c r="E317" s="322"/>
      <c r="F317" s="87"/>
      <c r="H317" s="87"/>
      <c r="I317" s="87"/>
      <c r="J317" s="87"/>
      <c r="L317" s="87"/>
      <c r="M317" s="87"/>
    </row>
    <row r="318" spans="1:5" ht="12.75">
      <c r="A318" s="84"/>
      <c r="B318" s="84"/>
      <c r="C318" s="85"/>
      <c r="D318" s="86"/>
      <c r="E318" s="86"/>
    </row>
    <row r="319" spans="1:5" ht="12.75">
      <c r="A319" s="84"/>
      <c r="B319" s="84"/>
      <c r="C319" s="85"/>
      <c r="D319" s="86"/>
      <c r="E319" s="86"/>
    </row>
    <row r="320" spans="1:5" ht="12.75">
      <c r="A320" s="84"/>
      <c r="B320" s="84"/>
      <c r="C320" s="85"/>
      <c r="D320" s="86"/>
      <c r="E320" s="86"/>
    </row>
    <row r="321" spans="1:5" ht="12.75">
      <c r="A321" s="84"/>
      <c r="B321" s="84"/>
      <c r="C321" s="85"/>
      <c r="D321" s="86"/>
      <c r="E321" s="86"/>
    </row>
    <row r="322" spans="1:5" ht="12.75">
      <c r="A322" s="84"/>
      <c r="B322" s="84"/>
      <c r="C322" s="85"/>
      <c r="D322" s="86"/>
      <c r="E322" s="86"/>
    </row>
    <row r="323" spans="1:5" ht="12.75">
      <c r="A323" s="84"/>
      <c r="B323" s="84"/>
      <c r="C323" s="85"/>
      <c r="D323" s="86"/>
      <c r="E323" s="86"/>
    </row>
    <row r="324" spans="1:9" ht="12.75">
      <c r="A324" s="84"/>
      <c r="B324" s="89" t="s">
        <v>5</v>
      </c>
      <c r="C324" s="90">
        <f>SUM(C318:C323)</f>
        <v>0</v>
      </c>
      <c r="D324" s="90" t="s">
        <v>201</v>
      </c>
      <c r="E324" s="90">
        <f>SUM(E318:E323)</f>
        <v>0</v>
      </c>
      <c r="G324" s="112"/>
      <c r="H324" s="79">
        <v>244</v>
      </c>
      <c r="I324" s="79" t="s">
        <v>427</v>
      </c>
    </row>
    <row r="325" spans="1:5" ht="12.75">
      <c r="A325" s="84"/>
      <c r="B325" s="84"/>
      <c r="C325" s="85"/>
      <c r="D325" s="86"/>
      <c r="E325" s="86"/>
    </row>
    <row r="326" spans="1:5" ht="12.75">
      <c r="A326" s="84"/>
      <c r="B326" s="84"/>
      <c r="C326" s="85"/>
      <c r="D326" s="86"/>
      <c r="E326" s="86"/>
    </row>
    <row r="327" spans="1:5" ht="12.75">
      <c r="A327" s="84"/>
      <c r="B327" s="84"/>
      <c r="C327" s="85"/>
      <c r="D327" s="86"/>
      <c r="E327" s="86"/>
    </row>
    <row r="328" spans="1:5" ht="12.75">
      <c r="A328" s="84"/>
      <c r="B328" s="84"/>
      <c r="C328" s="85"/>
      <c r="D328" s="86"/>
      <c r="E328" s="86"/>
    </row>
    <row r="329" spans="1:9" ht="12.75">
      <c r="A329" s="84"/>
      <c r="B329" s="89" t="s">
        <v>6</v>
      </c>
      <c r="C329" s="90">
        <f>SUM(C325:C328)</f>
        <v>0</v>
      </c>
      <c r="D329" s="90" t="s">
        <v>201</v>
      </c>
      <c r="E329" s="90">
        <f>SUM(E325:E328)</f>
        <v>0</v>
      </c>
      <c r="G329" s="112"/>
      <c r="H329" s="79">
        <v>244</v>
      </c>
      <c r="I329" s="79" t="s">
        <v>427</v>
      </c>
    </row>
    <row r="330" spans="1:5" ht="12.75">
      <c r="A330" s="74"/>
      <c r="B330" s="97" t="s">
        <v>246</v>
      </c>
      <c r="C330" s="98">
        <f>C324+C329</f>
        <v>0</v>
      </c>
      <c r="D330" s="98" t="s">
        <v>201</v>
      </c>
      <c r="E330" s="98">
        <f>E324+E329</f>
        <v>0</v>
      </c>
    </row>
    <row r="331" ht="12.75"/>
    <row r="332" spans="1:6" ht="15" customHeight="1">
      <c r="A332" s="332" t="s">
        <v>7</v>
      </c>
      <c r="B332" s="332"/>
      <c r="C332" s="332"/>
      <c r="D332" s="332"/>
      <c r="E332" s="332"/>
      <c r="F332" s="332"/>
    </row>
    <row r="333" ht="15.75" customHeight="1"/>
    <row r="334" spans="1:4" ht="15" customHeight="1">
      <c r="A334" s="333" t="s">
        <v>361</v>
      </c>
      <c r="B334" s="333" t="s">
        <v>372</v>
      </c>
      <c r="C334" s="333" t="s">
        <v>420</v>
      </c>
      <c r="D334" s="333" t="s">
        <v>421</v>
      </c>
    </row>
    <row r="335" spans="1:4" ht="12.75">
      <c r="A335" s="334"/>
      <c r="B335" s="334"/>
      <c r="C335" s="334"/>
      <c r="D335" s="334"/>
    </row>
    <row r="336" spans="1:13" s="87" customFormat="1" ht="12.75">
      <c r="A336" s="335"/>
      <c r="B336" s="335"/>
      <c r="C336" s="335"/>
      <c r="D336" s="335"/>
      <c r="E336" s="5"/>
      <c r="F336" s="5"/>
      <c r="G336" s="113"/>
      <c r="H336" s="5"/>
      <c r="I336" s="5"/>
      <c r="J336" s="5"/>
      <c r="K336" s="134"/>
      <c r="L336" s="5"/>
      <c r="M336" s="5"/>
    </row>
    <row r="337" spans="1:13" ht="12.75">
      <c r="A337" s="83">
        <v>1</v>
      </c>
      <c r="B337" s="83">
        <v>2</v>
      </c>
      <c r="C337" s="83">
        <v>3</v>
      </c>
      <c r="D337" s="83">
        <v>4</v>
      </c>
      <c r="E337" s="87"/>
      <c r="F337" s="87"/>
      <c r="H337" s="87"/>
      <c r="I337" s="87"/>
      <c r="J337" s="87"/>
      <c r="L337" s="87"/>
      <c r="M337" s="87"/>
    </row>
    <row r="338" spans="1:13" ht="52.5" customHeight="1">
      <c r="A338" s="320" t="s">
        <v>137</v>
      </c>
      <c r="B338" s="321"/>
      <c r="C338" s="321"/>
      <c r="D338" s="322"/>
      <c r="E338" s="87"/>
      <c r="F338" s="87"/>
      <c r="H338" s="87"/>
      <c r="I338" s="87"/>
      <c r="J338" s="87"/>
      <c r="L338" s="87"/>
      <c r="M338" s="87"/>
    </row>
    <row r="339" spans="1:4" ht="12.75">
      <c r="A339" s="84">
        <v>1</v>
      </c>
      <c r="B339" s="88" t="s">
        <v>85</v>
      </c>
      <c r="C339" s="85"/>
      <c r="D339" s="86"/>
    </row>
    <row r="340" spans="1:4" ht="12.75">
      <c r="A340" s="84"/>
      <c r="B340" s="84"/>
      <c r="C340" s="85"/>
      <c r="D340" s="86"/>
    </row>
    <row r="341" spans="1:9" ht="12.75">
      <c r="A341" s="74"/>
      <c r="B341" s="97" t="s">
        <v>246</v>
      </c>
      <c r="C341" s="98" t="s">
        <v>201</v>
      </c>
      <c r="D341" s="98">
        <f>SUM(D339:D340)</f>
        <v>0</v>
      </c>
      <c r="G341" s="112"/>
      <c r="H341" s="79">
        <v>244</v>
      </c>
      <c r="I341" s="79" t="s">
        <v>427</v>
      </c>
    </row>
    <row r="342" spans="1:13" ht="52.5" customHeight="1">
      <c r="A342" s="320" t="s">
        <v>99</v>
      </c>
      <c r="B342" s="321"/>
      <c r="C342" s="321"/>
      <c r="D342" s="322"/>
      <c r="E342" s="87"/>
      <c r="F342" s="87"/>
      <c r="H342" s="87"/>
      <c r="I342" s="87"/>
      <c r="J342" s="87"/>
      <c r="L342" s="87"/>
      <c r="M342" s="87"/>
    </row>
    <row r="343" spans="1:4" ht="12.75">
      <c r="A343" s="84"/>
      <c r="B343" s="84"/>
      <c r="C343" s="85"/>
      <c r="D343" s="86"/>
    </row>
    <row r="344" spans="1:4" ht="12.75">
      <c r="A344" s="84"/>
      <c r="B344" s="84"/>
      <c r="C344" s="85"/>
      <c r="D344" s="86"/>
    </row>
    <row r="345" spans="1:9" ht="12.75">
      <c r="A345" s="74"/>
      <c r="B345" s="97" t="s">
        <v>246</v>
      </c>
      <c r="C345" s="98" t="s">
        <v>201</v>
      </c>
      <c r="D345" s="98">
        <f>SUM(D343:D344)</f>
        <v>0</v>
      </c>
      <c r="G345" s="112"/>
      <c r="H345" s="79">
        <v>244</v>
      </c>
      <c r="I345" s="79" t="s">
        <v>427</v>
      </c>
    </row>
    <row r="346" spans="1:13" ht="52.5" customHeight="1">
      <c r="A346" s="320" t="s">
        <v>98</v>
      </c>
      <c r="B346" s="321"/>
      <c r="C346" s="321"/>
      <c r="D346" s="322"/>
      <c r="E346" s="87"/>
      <c r="F346" s="87"/>
      <c r="H346" s="87"/>
      <c r="I346" s="87"/>
      <c r="J346" s="87"/>
      <c r="L346" s="87"/>
      <c r="M346" s="87"/>
    </row>
    <row r="347" spans="1:4" ht="12.75">
      <c r="A347" s="84"/>
      <c r="B347" s="84"/>
      <c r="C347" s="85"/>
      <c r="D347" s="86"/>
    </row>
    <row r="348" spans="1:4" ht="12.75">
      <c r="A348" s="84"/>
      <c r="B348" s="84"/>
      <c r="C348" s="85"/>
      <c r="D348" s="86"/>
    </row>
    <row r="349" spans="1:9" ht="12.75">
      <c r="A349" s="74"/>
      <c r="B349" s="97" t="s">
        <v>246</v>
      </c>
      <c r="C349" s="98" t="s">
        <v>201</v>
      </c>
      <c r="D349" s="98">
        <f>SUM(D347:D348)</f>
        <v>0</v>
      </c>
      <c r="G349" s="112"/>
      <c r="H349" s="79">
        <v>244</v>
      </c>
      <c r="I349" s="79" t="s">
        <v>427</v>
      </c>
    </row>
    <row r="350" spans="1:13" ht="30" customHeight="1">
      <c r="A350" s="320" t="s">
        <v>457</v>
      </c>
      <c r="B350" s="321"/>
      <c r="C350" s="321"/>
      <c r="D350" s="322"/>
      <c r="E350" s="87"/>
      <c r="F350" s="87"/>
      <c r="H350" s="87"/>
      <c r="I350" s="87"/>
      <c r="J350" s="87"/>
      <c r="L350" s="87"/>
      <c r="M350" s="87"/>
    </row>
    <row r="351" spans="1:4" ht="12.75">
      <c r="A351" s="84"/>
      <c r="B351" s="84"/>
      <c r="C351" s="85"/>
      <c r="D351" s="86"/>
    </row>
    <row r="352" spans="1:4" ht="12.75">
      <c r="A352" s="84"/>
      <c r="B352" s="84"/>
      <c r="C352" s="85"/>
      <c r="D352" s="86"/>
    </row>
    <row r="353" spans="1:9" ht="12.75">
      <c r="A353" s="74"/>
      <c r="B353" s="97" t="s">
        <v>246</v>
      </c>
      <c r="C353" s="98" t="s">
        <v>201</v>
      </c>
      <c r="D353" s="98">
        <f>SUM(D351:D352)</f>
        <v>0</v>
      </c>
      <c r="G353" s="112"/>
      <c r="H353" s="79">
        <v>244</v>
      </c>
      <c r="I353" s="79" t="s">
        <v>427</v>
      </c>
    </row>
    <row r="354" ht="16.5" customHeight="1"/>
    <row r="355" spans="1:13" ht="16.5" customHeight="1">
      <c r="A355" s="332"/>
      <c r="B355" s="332"/>
      <c r="C355" s="332"/>
      <c r="D355" s="332"/>
      <c r="E355" s="332"/>
      <c r="F355" s="332"/>
      <c r="G355" s="144">
        <f>86900+275211.89</f>
        <v>362111.89</v>
      </c>
      <c r="H355" s="138">
        <v>180</v>
      </c>
      <c r="I355" s="139" t="s">
        <v>140</v>
      </c>
      <c r="J355" s="139" t="s">
        <v>141</v>
      </c>
      <c r="K355" s="93">
        <f>G371+G375+G379+G383+G387+G391+G395+G399+G403+G407+G411+G415+G419</f>
        <v>86900</v>
      </c>
      <c r="L355" s="92">
        <v>243</v>
      </c>
      <c r="M355" s="92" t="s">
        <v>485</v>
      </c>
    </row>
    <row r="356" spans="1:13" ht="15.75" customHeight="1">
      <c r="A356" s="5" t="s">
        <v>424</v>
      </c>
      <c r="C356" s="81">
        <v>243</v>
      </c>
      <c r="G356" s="143"/>
      <c r="H356" s="138">
        <v>180</v>
      </c>
      <c r="I356" s="139"/>
      <c r="J356" s="139"/>
      <c r="K356" s="93">
        <v>275211.89</v>
      </c>
      <c r="L356" s="92"/>
      <c r="M356" s="92"/>
    </row>
    <row r="357" spans="1:13" ht="26.25" customHeight="1">
      <c r="A357" s="5" t="s">
        <v>425</v>
      </c>
      <c r="C357" s="323" t="s">
        <v>247</v>
      </c>
      <c r="D357" s="323"/>
      <c r="E357" s="323"/>
      <c r="F357" s="323"/>
      <c r="G357" s="150"/>
      <c r="H357" s="138">
        <v>180</v>
      </c>
      <c r="I357" s="139"/>
      <c r="J357" s="139"/>
      <c r="K357" s="93"/>
      <c r="L357" s="92"/>
      <c r="M357" s="92"/>
    </row>
    <row r="358" spans="7:13" ht="15.75" customHeight="1">
      <c r="G358" s="144"/>
      <c r="H358" s="138">
        <v>180</v>
      </c>
      <c r="I358" s="139"/>
      <c r="J358" s="139"/>
      <c r="K358" s="93"/>
      <c r="L358" s="92"/>
      <c r="M358" s="92"/>
    </row>
    <row r="359" spans="7:13" ht="15" customHeight="1">
      <c r="G359" s="144"/>
      <c r="H359" s="138">
        <v>180</v>
      </c>
      <c r="I359" s="139"/>
      <c r="J359" s="139"/>
      <c r="K359" s="93"/>
      <c r="L359" s="92"/>
      <c r="M359" s="92"/>
    </row>
    <row r="360" spans="1:13" ht="12.75">
      <c r="A360" s="332" t="s">
        <v>415</v>
      </c>
      <c r="B360" s="332"/>
      <c r="C360" s="332"/>
      <c r="D360" s="332"/>
      <c r="E360" s="332"/>
      <c r="F360" s="332"/>
      <c r="G360" s="144"/>
      <c r="H360" s="138">
        <v>180</v>
      </c>
      <c r="I360" s="139"/>
      <c r="J360" s="139"/>
      <c r="K360" s="93"/>
      <c r="L360" s="92"/>
      <c r="M360" s="92"/>
    </row>
    <row r="361" spans="7:13" ht="12" customHeight="1">
      <c r="G361" s="144"/>
      <c r="H361" s="138">
        <v>180</v>
      </c>
      <c r="I361" s="139"/>
      <c r="J361" s="139"/>
      <c r="K361" s="93"/>
      <c r="L361" s="92"/>
      <c r="M361" s="92"/>
    </row>
    <row r="362" spans="1:13" ht="12.75">
      <c r="A362" s="326" t="s">
        <v>361</v>
      </c>
      <c r="B362" s="326" t="s">
        <v>372</v>
      </c>
      <c r="C362" s="326" t="s">
        <v>416</v>
      </c>
      <c r="D362" s="326" t="s">
        <v>417</v>
      </c>
      <c r="E362" s="326" t="s">
        <v>418</v>
      </c>
      <c r="G362" s="144"/>
      <c r="H362" s="138">
        <v>180</v>
      </c>
      <c r="I362" s="139"/>
      <c r="J362" s="139"/>
      <c r="K362" s="93"/>
      <c r="L362" s="92"/>
      <c r="M362" s="92"/>
    </row>
    <row r="363" spans="1:13" ht="12.75">
      <c r="A363" s="326"/>
      <c r="B363" s="326"/>
      <c r="C363" s="326"/>
      <c r="D363" s="326"/>
      <c r="E363" s="326"/>
      <c r="G363" s="144"/>
      <c r="H363" s="138">
        <v>180</v>
      </c>
      <c r="I363" s="139"/>
      <c r="J363" s="139"/>
      <c r="K363" s="93"/>
      <c r="L363" s="92"/>
      <c r="M363" s="92"/>
    </row>
    <row r="364" spans="1:13" s="87" customFormat="1" ht="12.75">
      <c r="A364" s="326"/>
      <c r="B364" s="326"/>
      <c r="C364" s="326"/>
      <c r="D364" s="326"/>
      <c r="E364" s="326"/>
      <c r="F364" s="5"/>
      <c r="G364" s="144"/>
      <c r="H364" s="138">
        <v>180</v>
      </c>
      <c r="I364" s="139"/>
      <c r="J364" s="139"/>
      <c r="K364" s="93"/>
      <c r="L364" s="92"/>
      <c r="M364" s="92"/>
    </row>
    <row r="365" spans="1:13" ht="43.5" customHeight="1">
      <c r="A365" s="83">
        <v>1</v>
      </c>
      <c r="B365" s="83">
        <v>2</v>
      </c>
      <c r="C365" s="83">
        <v>3</v>
      </c>
      <c r="D365" s="83">
        <v>4</v>
      </c>
      <c r="E365" s="83">
        <v>5</v>
      </c>
      <c r="F365" s="87"/>
      <c r="G365" s="144"/>
      <c r="H365" s="138">
        <v>180</v>
      </c>
      <c r="I365" s="139"/>
      <c r="J365" s="139"/>
      <c r="K365" s="93"/>
      <c r="L365" s="92"/>
      <c r="M365" s="92"/>
    </row>
    <row r="366" spans="1:13" ht="33.75" customHeight="1">
      <c r="A366" s="320" t="s">
        <v>142</v>
      </c>
      <c r="B366" s="321"/>
      <c r="C366" s="321"/>
      <c r="D366" s="321"/>
      <c r="E366" s="322"/>
      <c r="F366" s="87"/>
      <c r="G366" s="144"/>
      <c r="H366" s="138">
        <v>180</v>
      </c>
      <c r="I366" s="139"/>
      <c r="J366" s="139"/>
      <c r="K366" s="93"/>
      <c r="L366" s="92"/>
      <c r="M366" s="92"/>
    </row>
    <row r="367" spans="1:13" ht="13.5" customHeight="1">
      <c r="A367" s="84">
        <v>1</v>
      </c>
      <c r="B367" s="84" t="s">
        <v>516</v>
      </c>
      <c r="C367" s="85">
        <v>1</v>
      </c>
      <c r="D367" s="86">
        <v>4</v>
      </c>
      <c r="E367" s="86">
        <v>86900</v>
      </c>
      <c r="G367" s="144"/>
      <c r="H367" s="138">
        <v>180</v>
      </c>
      <c r="I367" s="139"/>
      <c r="J367" s="139"/>
      <c r="K367" s="93"/>
      <c r="L367" s="92"/>
      <c r="M367" s="92"/>
    </row>
    <row r="368" spans="1:13" ht="12.75">
      <c r="A368" s="84">
        <v>2</v>
      </c>
      <c r="B368" s="84" t="s">
        <v>645</v>
      </c>
      <c r="C368" s="85">
        <v>1</v>
      </c>
      <c r="D368" s="86">
        <v>1</v>
      </c>
      <c r="E368" s="86">
        <v>275211.89</v>
      </c>
      <c r="G368" s="144"/>
      <c r="H368" s="138">
        <v>180</v>
      </c>
      <c r="I368" s="139"/>
      <c r="J368" s="139"/>
      <c r="K368" s="93"/>
      <c r="L368" s="92"/>
      <c r="M368" s="92"/>
    </row>
    <row r="369" spans="1:13" ht="12.75">
      <c r="A369" s="84"/>
      <c r="B369" s="84"/>
      <c r="C369" s="85"/>
      <c r="D369" s="86"/>
      <c r="E369" s="86"/>
      <c r="G369" s="144"/>
      <c r="H369" s="138">
        <v>550</v>
      </c>
      <c r="I369" s="139"/>
      <c r="J369" s="139"/>
      <c r="K369" s="93"/>
      <c r="L369" s="92"/>
      <c r="M369" s="92"/>
    </row>
    <row r="370" spans="1:13" ht="12.75">
      <c r="A370" s="84"/>
      <c r="B370" s="84"/>
      <c r="C370" s="85"/>
      <c r="D370" s="86"/>
      <c r="E370" s="86"/>
      <c r="G370" s="145">
        <f>SUM(G355:G369)</f>
        <v>362111.89</v>
      </c>
      <c r="H370" s="142"/>
      <c r="I370" s="142"/>
      <c r="J370" s="142"/>
      <c r="K370" s="94">
        <f>SUM(K355:K369)</f>
        <v>362111.89</v>
      </c>
      <c r="L370" s="96"/>
      <c r="M370" s="96"/>
    </row>
    <row r="371" spans="1:9" ht="13.5" customHeight="1">
      <c r="A371" s="74"/>
      <c r="B371" s="97" t="s">
        <v>246</v>
      </c>
      <c r="C371" s="98" t="s">
        <v>201</v>
      </c>
      <c r="D371" s="98" t="s">
        <v>201</v>
      </c>
      <c r="E371" s="98">
        <f>SUM(E367:E370)</f>
        <v>362111.89</v>
      </c>
      <c r="G371" s="112">
        <v>86900</v>
      </c>
      <c r="H371" s="79">
        <v>243</v>
      </c>
      <c r="I371" s="79" t="s">
        <v>426</v>
      </c>
    </row>
    <row r="372" spans="1:13" ht="12.75">
      <c r="A372" s="320"/>
      <c r="B372" s="321"/>
      <c r="C372" s="321"/>
      <c r="D372" s="321"/>
      <c r="E372" s="322"/>
      <c r="F372" s="87"/>
      <c r="H372" s="87"/>
      <c r="I372" s="87"/>
      <c r="J372" s="70"/>
      <c r="K372" s="70"/>
      <c r="L372" s="91"/>
      <c r="M372" s="91"/>
    </row>
    <row r="373" spans="1:5" ht="12.75">
      <c r="A373" s="84"/>
      <c r="B373" s="84" t="s">
        <v>493</v>
      </c>
      <c r="C373" s="85"/>
      <c r="D373" s="86"/>
      <c r="E373" s="86"/>
    </row>
    <row r="374" spans="1:5" ht="12.75">
      <c r="A374" s="84"/>
      <c r="B374" s="84"/>
      <c r="C374" s="85"/>
      <c r="D374" s="86"/>
      <c r="E374" s="86"/>
    </row>
    <row r="375" spans="1:9" ht="14.25" customHeight="1">
      <c r="A375" s="74"/>
      <c r="B375" s="97" t="s">
        <v>246</v>
      </c>
      <c r="C375" s="98" t="s">
        <v>201</v>
      </c>
      <c r="D375" s="98" t="s">
        <v>201</v>
      </c>
      <c r="E375" s="98">
        <f>SUM(E373:E374)</f>
        <v>0</v>
      </c>
      <c r="G375" s="112"/>
      <c r="H375" s="79">
        <v>243</v>
      </c>
      <c r="I375" s="79" t="s">
        <v>426</v>
      </c>
    </row>
    <row r="376" spans="1:13" ht="12.75">
      <c r="A376" s="320"/>
      <c r="B376" s="321"/>
      <c r="C376" s="321"/>
      <c r="D376" s="321"/>
      <c r="E376" s="322"/>
      <c r="F376" s="87"/>
      <c r="H376" s="87"/>
      <c r="I376" s="87"/>
      <c r="J376" s="70"/>
      <c r="K376" s="70"/>
      <c r="L376" s="91"/>
      <c r="M376" s="91"/>
    </row>
    <row r="377" spans="1:5" ht="12.75">
      <c r="A377" s="84"/>
      <c r="B377" s="84" t="s">
        <v>493</v>
      </c>
      <c r="C377" s="85"/>
      <c r="D377" s="86"/>
      <c r="E377" s="86"/>
    </row>
    <row r="378" spans="1:5" ht="12.75">
      <c r="A378" s="84"/>
      <c r="B378" s="84"/>
      <c r="C378" s="85"/>
      <c r="D378" s="86"/>
      <c r="E378" s="86"/>
    </row>
    <row r="379" spans="1:9" ht="15" customHeight="1">
      <c r="A379" s="74"/>
      <c r="B379" s="97" t="s">
        <v>246</v>
      </c>
      <c r="C379" s="98" t="s">
        <v>201</v>
      </c>
      <c r="D379" s="98" t="s">
        <v>201</v>
      </c>
      <c r="E379" s="98">
        <f>SUM(E377:E378)</f>
        <v>0</v>
      </c>
      <c r="G379" s="112"/>
      <c r="H379" s="79">
        <v>243</v>
      </c>
      <c r="I379" s="79" t="s">
        <v>426</v>
      </c>
    </row>
    <row r="380" spans="1:9" ht="12.75" customHeight="1">
      <c r="A380" s="320"/>
      <c r="B380" s="321"/>
      <c r="C380" s="321"/>
      <c r="D380" s="321"/>
      <c r="E380" s="322"/>
      <c r="F380" s="87"/>
      <c r="H380" s="87"/>
      <c r="I380" s="87"/>
    </row>
    <row r="381" spans="1:5" ht="14.25" customHeight="1">
      <c r="A381" s="84"/>
      <c r="B381" s="84" t="s">
        <v>493</v>
      </c>
      <c r="C381" s="85"/>
      <c r="D381" s="86"/>
      <c r="E381" s="86"/>
    </row>
    <row r="382" spans="1:5" ht="12.75" customHeight="1">
      <c r="A382" s="84"/>
      <c r="B382" s="84"/>
      <c r="C382" s="85"/>
      <c r="D382" s="86"/>
      <c r="E382" s="86"/>
    </row>
    <row r="383" spans="1:9" ht="12.75">
      <c r="A383" s="74"/>
      <c r="B383" s="97" t="s">
        <v>246</v>
      </c>
      <c r="C383" s="98" t="s">
        <v>201</v>
      </c>
      <c r="D383" s="98" t="s">
        <v>201</v>
      </c>
      <c r="E383" s="98">
        <f>SUM(E381:E382)</f>
        <v>0</v>
      </c>
      <c r="G383" s="112"/>
      <c r="H383" s="79">
        <v>243</v>
      </c>
      <c r="I383" s="79" t="s">
        <v>426</v>
      </c>
    </row>
    <row r="384" spans="1:13" s="87" customFormat="1" ht="12.75">
      <c r="A384" s="320"/>
      <c r="B384" s="321"/>
      <c r="C384" s="321"/>
      <c r="D384" s="321"/>
      <c r="E384" s="322"/>
      <c r="G384" s="113"/>
      <c r="J384" s="5"/>
      <c r="K384" s="134"/>
      <c r="L384" s="5"/>
      <c r="M384" s="5"/>
    </row>
    <row r="385" spans="1:13" ht="12.75">
      <c r="A385" s="84"/>
      <c r="B385" s="84" t="s">
        <v>493</v>
      </c>
      <c r="C385" s="85"/>
      <c r="D385" s="86"/>
      <c r="E385" s="86"/>
      <c r="J385" s="87"/>
      <c r="L385" s="87"/>
      <c r="M385" s="87"/>
    </row>
    <row r="386" spans="1:13" ht="14.25" customHeight="1">
      <c r="A386" s="84"/>
      <c r="B386" s="84"/>
      <c r="C386" s="85"/>
      <c r="D386" s="86"/>
      <c r="E386" s="86"/>
      <c r="J386" s="87"/>
      <c r="L386" s="87"/>
      <c r="M386" s="87"/>
    </row>
    <row r="387" spans="1:9" ht="12.75">
      <c r="A387" s="74"/>
      <c r="B387" s="97" t="s">
        <v>246</v>
      </c>
      <c r="C387" s="98" t="s">
        <v>201</v>
      </c>
      <c r="D387" s="98" t="s">
        <v>201</v>
      </c>
      <c r="E387" s="98">
        <f>SUM(E385:E386)</f>
        <v>0</v>
      </c>
      <c r="G387" s="112"/>
      <c r="H387" s="79">
        <v>243</v>
      </c>
      <c r="I387" s="79" t="s">
        <v>426</v>
      </c>
    </row>
    <row r="388" spans="1:13" ht="12.75">
      <c r="A388" s="320"/>
      <c r="B388" s="321"/>
      <c r="C388" s="321"/>
      <c r="D388" s="321"/>
      <c r="E388" s="322"/>
      <c r="F388" s="87"/>
      <c r="H388" s="87"/>
      <c r="I388" s="87"/>
      <c r="J388" s="70"/>
      <c r="K388" s="70"/>
      <c r="L388" s="91"/>
      <c r="M388" s="91"/>
    </row>
    <row r="389" spans="1:5" ht="12.75">
      <c r="A389" s="84"/>
      <c r="B389" s="84" t="s">
        <v>493</v>
      </c>
      <c r="C389" s="85"/>
      <c r="D389" s="86"/>
      <c r="E389" s="86"/>
    </row>
    <row r="390" spans="1:5" ht="12.75">
      <c r="A390" s="84"/>
      <c r="B390" s="84"/>
      <c r="C390" s="85"/>
      <c r="D390" s="86"/>
      <c r="E390" s="86"/>
    </row>
    <row r="391" spans="1:9" ht="14.25" customHeight="1">
      <c r="A391" s="74"/>
      <c r="B391" s="97" t="s">
        <v>246</v>
      </c>
      <c r="C391" s="98" t="s">
        <v>201</v>
      </c>
      <c r="D391" s="98" t="s">
        <v>201</v>
      </c>
      <c r="E391" s="98">
        <f>SUM(E389:E390)</f>
        <v>0</v>
      </c>
      <c r="G391" s="112"/>
      <c r="H391" s="79">
        <v>243</v>
      </c>
      <c r="I391" s="79" t="s">
        <v>426</v>
      </c>
    </row>
    <row r="392" spans="1:13" ht="12.75">
      <c r="A392" s="320"/>
      <c r="B392" s="321"/>
      <c r="C392" s="321"/>
      <c r="D392" s="321"/>
      <c r="E392" s="322"/>
      <c r="F392" s="87"/>
      <c r="H392" s="87"/>
      <c r="I392" s="87"/>
      <c r="J392" s="70"/>
      <c r="K392" s="70"/>
      <c r="L392" s="91"/>
      <c r="M392" s="91"/>
    </row>
    <row r="393" spans="1:5" ht="12.75">
      <c r="A393" s="84"/>
      <c r="B393" s="84" t="s">
        <v>493</v>
      </c>
      <c r="C393" s="85"/>
      <c r="D393" s="86"/>
      <c r="E393" s="86"/>
    </row>
    <row r="394" spans="1:5" ht="12.75">
      <c r="A394" s="84"/>
      <c r="B394" s="84"/>
      <c r="C394" s="85"/>
      <c r="D394" s="86"/>
      <c r="E394" s="86"/>
    </row>
    <row r="395" spans="1:9" ht="15" customHeight="1">
      <c r="A395" s="74"/>
      <c r="B395" s="97" t="s">
        <v>246</v>
      </c>
      <c r="C395" s="98" t="s">
        <v>201</v>
      </c>
      <c r="D395" s="98" t="s">
        <v>201</v>
      </c>
      <c r="E395" s="98">
        <f>SUM(E393:E394)</f>
        <v>0</v>
      </c>
      <c r="G395" s="112"/>
      <c r="H395" s="79">
        <v>243</v>
      </c>
      <c r="I395" s="79" t="s">
        <v>426</v>
      </c>
    </row>
    <row r="396" spans="1:9" ht="12.75" customHeight="1">
      <c r="A396" s="320"/>
      <c r="B396" s="321"/>
      <c r="C396" s="321"/>
      <c r="D396" s="321"/>
      <c r="E396" s="322"/>
      <c r="F396" s="87"/>
      <c r="H396" s="87"/>
      <c r="I396" s="87"/>
    </row>
    <row r="397" spans="1:5" ht="14.25" customHeight="1">
      <c r="A397" s="84"/>
      <c r="B397" s="84" t="s">
        <v>493</v>
      </c>
      <c r="C397" s="85"/>
      <c r="D397" s="86"/>
      <c r="E397" s="86"/>
    </row>
    <row r="398" spans="1:5" ht="12.75" customHeight="1">
      <c r="A398" s="84"/>
      <c r="B398" s="84"/>
      <c r="C398" s="85"/>
      <c r="D398" s="86"/>
      <c r="E398" s="86"/>
    </row>
    <row r="399" spans="1:9" ht="12.75">
      <c r="A399" s="74"/>
      <c r="B399" s="97" t="s">
        <v>246</v>
      </c>
      <c r="C399" s="98" t="s">
        <v>201</v>
      </c>
      <c r="D399" s="98" t="s">
        <v>201</v>
      </c>
      <c r="E399" s="98">
        <f>SUM(E397:E398)</f>
        <v>0</v>
      </c>
      <c r="G399" s="112"/>
      <c r="H399" s="79">
        <v>243</v>
      </c>
      <c r="I399" s="79" t="s">
        <v>426</v>
      </c>
    </row>
    <row r="400" spans="1:13" s="87" customFormat="1" ht="12.75">
      <c r="A400" s="320"/>
      <c r="B400" s="321"/>
      <c r="C400" s="321"/>
      <c r="D400" s="321"/>
      <c r="E400" s="322"/>
      <c r="G400" s="113"/>
      <c r="J400" s="5"/>
      <c r="K400" s="134"/>
      <c r="L400" s="5"/>
      <c r="M400" s="5"/>
    </row>
    <row r="401" spans="1:13" ht="12.75">
      <c r="A401" s="84"/>
      <c r="B401" s="84" t="s">
        <v>493</v>
      </c>
      <c r="C401" s="85"/>
      <c r="D401" s="86"/>
      <c r="E401" s="86"/>
      <c r="J401" s="87"/>
      <c r="L401" s="87"/>
      <c r="M401" s="87"/>
    </row>
    <row r="402" spans="1:13" ht="14.25" customHeight="1">
      <c r="A402" s="84"/>
      <c r="B402" s="84"/>
      <c r="C402" s="85"/>
      <c r="D402" s="86"/>
      <c r="E402" s="86"/>
      <c r="J402" s="87"/>
      <c r="L402" s="87"/>
      <c r="M402" s="87"/>
    </row>
    <row r="403" spans="1:9" ht="12.75">
      <c r="A403" s="74"/>
      <c r="B403" s="97" t="s">
        <v>246</v>
      </c>
      <c r="C403" s="98" t="s">
        <v>201</v>
      </c>
      <c r="D403" s="98" t="s">
        <v>201</v>
      </c>
      <c r="E403" s="98">
        <f>SUM(E401:E402)</f>
        <v>0</v>
      </c>
      <c r="G403" s="112"/>
      <c r="H403" s="79">
        <v>243</v>
      </c>
      <c r="I403" s="79" t="s">
        <v>426</v>
      </c>
    </row>
    <row r="404" spans="1:13" ht="12.75">
      <c r="A404" s="320"/>
      <c r="B404" s="321"/>
      <c r="C404" s="321"/>
      <c r="D404" s="321"/>
      <c r="E404" s="322"/>
      <c r="F404" s="87"/>
      <c r="H404" s="87"/>
      <c r="I404" s="87"/>
      <c r="J404" s="70"/>
      <c r="K404" s="70"/>
      <c r="L404" s="91"/>
      <c r="M404" s="91"/>
    </row>
    <row r="405" spans="1:5" ht="12.75">
      <c r="A405" s="84"/>
      <c r="B405" s="84" t="s">
        <v>493</v>
      </c>
      <c r="C405" s="85"/>
      <c r="D405" s="86"/>
      <c r="E405" s="86"/>
    </row>
    <row r="406" spans="1:5" ht="12.75">
      <c r="A406" s="84"/>
      <c r="B406" s="84"/>
      <c r="C406" s="85"/>
      <c r="D406" s="86"/>
      <c r="E406" s="86"/>
    </row>
    <row r="407" spans="1:9" ht="14.25" customHeight="1">
      <c r="A407" s="74"/>
      <c r="B407" s="97" t="s">
        <v>246</v>
      </c>
      <c r="C407" s="98" t="s">
        <v>201</v>
      </c>
      <c r="D407" s="98" t="s">
        <v>201</v>
      </c>
      <c r="E407" s="98">
        <f>SUM(E405:E406)</f>
        <v>0</v>
      </c>
      <c r="G407" s="112"/>
      <c r="H407" s="79">
        <v>243</v>
      </c>
      <c r="I407" s="79" t="s">
        <v>426</v>
      </c>
    </row>
    <row r="408" spans="1:13" ht="12.75">
      <c r="A408" s="320"/>
      <c r="B408" s="321"/>
      <c r="C408" s="321"/>
      <c r="D408" s="321"/>
      <c r="E408" s="322"/>
      <c r="F408" s="87"/>
      <c r="H408" s="87"/>
      <c r="I408" s="87"/>
      <c r="J408" s="70"/>
      <c r="K408" s="70"/>
      <c r="L408" s="91"/>
      <c r="M408" s="91"/>
    </row>
    <row r="409" spans="1:5" ht="12.75">
      <c r="A409" s="84"/>
      <c r="B409" s="84" t="s">
        <v>493</v>
      </c>
      <c r="C409" s="85"/>
      <c r="D409" s="86"/>
      <c r="E409" s="86"/>
    </row>
    <row r="410" spans="1:5" ht="12.75">
      <c r="A410" s="84"/>
      <c r="B410" s="84"/>
      <c r="C410" s="85"/>
      <c r="D410" s="86"/>
      <c r="E410" s="86"/>
    </row>
    <row r="411" spans="1:9" ht="15" customHeight="1">
      <c r="A411" s="74"/>
      <c r="B411" s="97" t="s">
        <v>246</v>
      </c>
      <c r="C411" s="98" t="s">
        <v>201</v>
      </c>
      <c r="D411" s="98" t="s">
        <v>201</v>
      </c>
      <c r="E411" s="98">
        <f>SUM(E409:E410)</f>
        <v>0</v>
      </c>
      <c r="G411" s="112"/>
      <c r="H411" s="79">
        <v>243</v>
      </c>
      <c r="I411" s="79" t="s">
        <v>426</v>
      </c>
    </row>
    <row r="412" spans="1:9" ht="12.75" customHeight="1">
      <c r="A412" s="320"/>
      <c r="B412" s="321"/>
      <c r="C412" s="321"/>
      <c r="D412" s="321"/>
      <c r="E412" s="322"/>
      <c r="F412" s="87"/>
      <c r="H412" s="87"/>
      <c r="I412" s="87"/>
    </row>
    <row r="413" spans="1:5" ht="14.25" customHeight="1">
      <c r="A413" s="84"/>
      <c r="B413" s="84" t="s">
        <v>493</v>
      </c>
      <c r="C413" s="85"/>
      <c r="D413" s="86"/>
      <c r="E413" s="86"/>
    </row>
    <row r="414" spans="1:5" ht="12.75" customHeight="1">
      <c r="A414" s="84"/>
      <c r="B414" s="84"/>
      <c r="C414" s="85"/>
      <c r="D414" s="86"/>
      <c r="E414" s="86"/>
    </row>
    <row r="415" spans="1:9" ht="12.75">
      <c r="A415" s="74"/>
      <c r="B415" s="97" t="s">
        <v>246</v>
      </c>
      <c r="C415" s="98" t="s">
        <v>201</v>
      </c>
      <c r="D415" s="98" t="s">
        <v>201</v>
      </c>
      <c r="E415" s="98">
        <f>SUM(E413:E414)</f>
        <v>0</v>
      </c>
      <c r="G415" s="112"/>
      <c r="H415" s="79">
        <v>243</v>
      </c>
      <c r="I415" s="79" t="s">
        <v>426</v>
      </c>
    </row>
    <row r="416" spans="1:13" s="87" customFormat="1" ht="12.75">
      <c r="A416" s="320"/>
      <c r="B416" s="321"/>
      <c r="C416" s="321"/>
      <c r="D416" s="321"/>
      <c r="E416" s="322"/>
      <c r="G416" s="113"/>
      <c r="J416" s="5"/>
      <c r="K416" s="134"/>
      <c r="L416" s="5"/>
      <c r="M416" s="5"/>
    </row>
    <row r="417" spans="1:13" ht="12.75">
      <c r="A417" s="84"/>
      <c r="B417" s="84" t="s">
        <v>493</v>
      </c>
      <c r="C417" s="85"/>
      <c r="D417" s="86"/>
      <c r="E417" s="86"/>
      <c r="J417" s="87"/>
      <c r="L417" s="87"/>
      <c r="M417" s="87"/>
    </row>
    <row r="418" spans="1:13" ht="14.25" customHeight="1">
      <c r="A418" s="84"/>
      <c r="B418" s="84"/>
      <c r="C418" s="85"/>
      <c r="D418" s="86"/>
      <c r="E418" s="86"/>
      <c r="J418" s="87"/>
      <c r="L418" s="87"/>
      <c r="M418" s="87"/>
    </row>
    <row r="419" spans="1:9" ht="12.75">
      <c r="A419" s="74"/>
      <c r="B419" s="97" t="s">
        <v>246</v>
      </c>
      <c r="C419" s="98" t="s">
        <v>201</v>
      </c>
      <c r="D419" s="98" t="s">
        <v>201</v>
      </c>
      <c r="E419" s="98">
        <f>SUM(E417:E418)</f>
        <v>0</v>
      </c>
      <c r="G419" s="112"/>
      <c r="H419" s="79">
        <v>243</v>
      </c>
      <c r="I419" s="79" t="s">
        <v>426</v>
      </c>
    </row>
    <row r="421" spans="1:6" ht="12.75">
      <c r="A421" s="332" t="s">
        <v>419</v>
      </c>
      <c r="B421" s="332"/>
      <c r="C421" s="332"/>
      <c r="D421" s="332"/>
      <c r="E421" s="332"/>
      <c r="F421" s="332"/>
    </row>
    <row r="422" spans="10:13" ht="12.75" customHeight="1">
      <c r="J422" s="87"/>
      <c r="L422" s="87"/>
      <c r="M422" s="87"/>
    </row>
    <row r="423" spans="1:4" ht="12.75">
      <c r="A423" s="333" t="s">
        <v>361</v>
      </c>
      <c r="B423" s="333" t="s">
        <v>372</v>
      </c>
      <c r="C423" s="333" t="s">
        <v>420</v>
      </c>
      <c r="D423" s="333" t="s">
        <v>421</v>
      </c>
    </row>
    <row r="424" spans="1:4" ht="12.75">
      <c r="A424" s="334"/>
      <c r="B424" s="334"/>
      <c r="C424" s="334"/>
      <c r="D424" s="334"/>
    </row>
    <row r="425" spans="1:4" ht="12.75">
      <c r="A425" s="335"/>
      <c r="B425" s="335"/>
      <c r="C425" s="335"/>
      <c r="D425" s="335"/>
    </row>
    <row r="426" spans="1:13" ht="54" customHeight="1">
      <c r="A426" s="83">
        <v>1</v>
      </c>
      <c r="B426" s="83">
        <v>2</v>
      </c>
      <c r="C426" s="83">
        <v>3</v>
      </c>
      <c r="D426" s="83">
        <v>4</v>
      </c>
      <c r="E426" s="87"/>
      <c r="F426" s="87"/>
      <c r="H426" s="87"/>
      <c r="I426" s="87"/>
      <c r="J426" s="87"/>
      <c r="L426" s="87"/>
      <c r="M426" s="87"/>
    </row>
    <row r="427" spans="1:9" ht="12.75">
      <c r="A427" s="320"/>
      <c r="B427" s="321"/>
      <c r="C427" s="321"/>
      <c r="D427" s="322"/>
      <c r="E427" s="87"/>
      <c r="F427" s="87"/>
      <c r="H427" s="87"/>
      <c r="I427" s="87"/>
    </row>
    <row r="428" spans="1:4" ht="12.75">
      <c r="A428" s="84"/>
      <c r="B428" s="84" t="s">
        <v>2</v>
      </c>
      <c r="C428" s="85"/>
      <c r="D428" s="86"/>
    </row>
    <row r="429" spans="1:4" ht="12.75">
      <c r="A429" s="84"/>
      <c r="B429" s="84"/>
      <c r="C429" s="85"/>
      <c r="D429" s="86"/>
    </row>
    <row r="430" spans="1:9" ht="15" customHeight="1">
      <c r="A430" s="74"/>
      <c r="B430" s="97" t="s">
        <v>246</v>
      </c>
      <c r="C430" s="98" t="s">
        <v>201</v>
      </c>
      <c r="D430" s="98">
        <f>SUM(D428:D429)</f>
        <v>0</v>
      </c>
      <c r="G430" s="112"/>
      <c r="H430" s="79">
        <v>243</v>
      </c>
      <c r="I430" s="79" t="s">
        <v>426</v>
      </c>
    </row>
    <row r="431" spans="1:9" ht="12.75" customHeight="1">
      <c r="A431" s="320"/>
      <c r="B431" s="321"/>
      <c r="C431" s="321"/>
      <c r="D431" s="322"/>
      <c r="E431" s="87"/>
      <c r="F431" s="87"/>
      <c r="H431" s="87"/>
      <c r="I431" s="87"/>
    </row>
    <row r="432" spans="1:4" ht="12.75" customHeight="1">
      <c r="A432" s="84"/>
      <c r="B432" s="84" t="s">
        <v>2</v>
      </c>
      <c r="C432" s="85"/>
      <c r="D432" s="86"/>
    </row>
    <row r="433" spans="1:4" ht="12.75" customHeight="1">
      <c r="A433" s="84"/>
      <c r="B433" s="84"/>
      <c r="C433" s="85"/>
      <c r="D433" s="86"/>
    </row>
    <row r="434" spans="1:9" ht="12.75">
      <c r="A434" s="74"/>
      <c r="B434" s="97" t="s">
        <v>246</v>
      </c>
      <c r="C434" s="98" t="s">
        <v>201</v>
      </c>
      <c r="D434" s="98">
        <f>SUM(D432:D433)</f>
        <v>0</v>
      </c>
      <c r="G434" s="112"/>
      <c r="H434" s="79">
        <v>243</v>
      </c>
      <c r="I434" s="79" t="s">
        <v>426</v>
      </c>
    </row>
    <row r="435" spans="1:13" s="87" customFormat="1" ht="12.75">
      <c r="A435" s="320"/>
      <c r="B435" s="321"/>
      <c r="C435" s="321"/>
      <c r="D435" s="322"/>
      <c r="G435" s="113"/>
      <c r="J435" s="5"/>
      <c r="K435" s="134"/>
      <c r="L435" s="5"/>
      <c r="M435" s="5"/>
    </row>
    <row r="436" spans="1:13" s="87" customFormat="1" ht="12.75" customHeight="1">
      <c r="A436" s="84"/>
      <c r="B436" s="84" t="s">
        <v>2</v>
      </c>
      <c r="C436" s="85"/>
      <c r="D436" s="86"/>
      <c r="E436" s="5"/>
      <c r="F436" s="5"/>
      <c r="G436" s="113"/>
      <c r="H436" s="5"/>
      <c r="I436" s="5"/>
      <c r="J436" s="5"/>
      <c r="K436" s="134"/>
      <c r="L436" s="5"/>
      <c r="M436" s="5"/>
    </row>
    <row r="437" spans="1:13" ht="12.75" customHeight="1">
      <c r="A437" s="84"/>
      <c r="B437" s="84"/>
      <c r="C437" s="85"/>
      <c r="D437" s="86"/>
      <c r="J437" s="87"/>
      <c r="L437" s="87"/>
      <c r="M437" s="87"/>
    </row>
    <row r="438" spans="1:9" ht="12.75" customHeight="1">
      <c r="A438" s="74"/>
      <c r="B438" s="97" t="s">
        <v>246</v>
      </c>
      <c r="C438" s="98" t="s">
        <v>201</v>
      </c>
      <c r="D438" s="98">
        <f>SUM(D436:D437)</f>
        <v>0</v>
      </c>
      <c r="G438" s="112"/>
      <c r="H438" s="79">
        <v>243</v>
      </c>
      <c r="I438" s="79" t="s">
        <v>426</v>
      </c>
    </row>
    <row r="439" spans="1:9" ht="12.75">
      <c r="A439" s="320"/>
      <c r="B439" s="321"/>
      <c r="C439" s="321"/>
      <c r="D439" s="322"/>
      <c r="E439" s="87"/>
      <c r="F439" s="87"/>
      <c r="H439" s="87"/>
      <c r="I439" s="87"/>
    </row>
    <row r="440" spans="1:4" ht="12.75">
      <c r="A440" s="84"/>
      <c r="B440" s="84" t="s">
        <v>2</v>
      </c>
      <c r="C440" s="85"/>
      <c r="D440" s="86"/>
    </row>
    <row r="441" spans="1:4" ht="12.75">
      <c r="A441" s="84"/>
      <c r="B441" s="84"/>
      <c r="C441" s="85"/>
      <c r="D441" s="86"/>
    </row>
    <row r="442" spans="1:13" ht="14.25" customHeight="1">
      <c r="A442" s="74"/>
      <c r="B442" s="97" t="s">
        <v>246</v>
      </c>
      <c r="C442" s="98" t="s">
        <v>201</v>
      </c>
      <c r="D442" s="98">
        <f>SUM(D440:D441)</f>
        <v>0</v>
      </c>
      <c r="G442" s="112"/>
      <c r="H442" s="79">
        <v>243</v>
      </c>
      <c r="I442" s="79" t="s">
        <v>426</v>
      </c>
      <c r="J442" s="87"/>
      <c r="L442" s="87"/>
      <c r="M442" s="87"/>
    </row>
    <row r="443" spans="1:9" ht="12.75">
      <c r="A443" s="320"/>
      <c r="B443" s="321"/>
      <c r="C443" s="321"/>
      <c r="D443" s="322"/>
      <c r="E443" s="87"/>
      <c r="F443" s="87"/>
      <c r="H443" s="87"/>
      <c r="I443" s="87"/>
    </row>
    <row r="444" spans="1:4" ht="12.75">
      <c r="A444" s="84"/>
      <c r="B444" s="84" t="s">
        <v>2</v>
      </c>
      <c r="C444" s="85"/>
      <c r="D444" s="86"/>
    </row>
    <row r="445" spans="1:4" ht="12.75">
      <c r="A445" s="84"/>
      <c r="B445" s="84"/>
      <c r="C445" s="85"/>
      <c r="D445" s="86"/>
    </row>
    <row r="446" spans="1:9" ht="12.75">
      <c r="A446" s="74"/>
      <c r="B446" s="97" t="s">
        <v>246</v>
      </c>
      <c r="C446" s="98" t="s">
        <v>201</v>
      </c>
      <c r="D446" s="98">
        <f>SUM(D444:D445)</f>
        <v>0</v>
      </c>
      <c r="G446" s="112"/>
      <c r="H446" s="79">
        <v>243</v>
      </c>
      <c r="I446" s="79" t="s">
        <v>426</v>
      </c>
    </row>
    <row r="447" spans="1:9" ht="12.75">
      <c r="A447" s="320"/>
      <c r="B447" s="321"/>
      <c r="C447" s="321"/>
      <c r="D447" s="322"/>
      <c r="E447" s="87"/>
      <c r="F447" s="87"/>
      <c r="H447" s="87"/>
      <c r="I447" s="87"/>
    </row>
    <row r="448" spans="1:13" ht="13.5" customHeight="1">
      <c r="A448" s="84"/>
      <c r="B448" s="84" t="s">
        <v>2</v>
      </c>
      <c r="C448" s="85"/>
      <c r="D448" s="86"/>
      <c r="J448" s="87"/>
      <c r="L448" s="87"/>
      <c r="M448" s="87"/>
    </row>
    <row r="449" spans="1:4" ht="12.75">
      <c r="A449" s="84"/>
      <c r="B449" s="84"/>
      <c r="C449" s="85"/>
      <c r="D449" s="86"/>
    </row>
    <row r="450" spans="1:9" ht="12.75">
      <c r="A450" s="74"/>
      <c r="B450" s="97" t="s">
        <v>246</v>
      </c>
      <c r="C450" s="98" t="s">
        <v>201</v>
      </c>
      <c r="D450" s="98">
        <f>SUM(D448:D449)</f>
        <v>0</v>
      </c>
      <c r="G450" s="112"/>
      <c r="H450" s="79">
        <v>243</v>
      </c>
      <c r="I450" s="79" t="s">
        <v>426</v>
      </c>
    </row>
    <row r="451" spans="1:9" ht="12.75">
      <c r="A451" s="320"/>
      <c r="B451" s="321"/>
      <c r="C451" s="321"/>
      <c r="D451" s="322"/>
      <c r="E451" s="87"/>
      <c r="F451" s="87"/>
      <c r="H451" s="87"/>
      <c r="I451" s="87"/>
    </row>
    <row r="452" spans="1:13" ht="13.5" customHeight="1">
      <c r="A452" s="84"/>
      <c r="B452" s="84" t="s">
        <v>2</v>
      </c>
      <c r="C452" s="85"/>
      <c r="D452" s="86"/>
      <c r="J452" s="87"/>
      <c r="L452" s="87"/>
      <c r="M452" s="87"/>
    </row>
    <row r="453" spans="1:4" ht="13.5" customHeight="1">
      <c r="A453" s="84"/>
      <c r="B453" s="84"/>
      <c r="C453" s="85"/>
      <c r="D453" s="86"/>
    </row>
    <row r="454" spans="1:9" ht="13.5" customHeight="1">
      <c r="A454" s="74"/>
      <c r="B454" s="97" t="s">
        <v>246</v>
      </c>
      <c r="C454" s="98" t="s">
        <v>201</v>
      </c>
      <c r="D454" s="98">
        <f>SUM(D452:D453)</f>
        <v>0</v>
      </c>
      <c r="G454" s="112"/>
      <c r="H454" s="79">
        <v>243</v>
      </c>
      <c r="I454" s="79" t="s">
        <v>426</v>
      </c>
    </row>
    <row r="455" spans="1:9" ht="13.5" customHeight="1">
      <c r="A455" s="320"/>
      <c r="B455" s="321"/>
      <c r="C455" s="321"/>
      <c r="D455" s="322"/>
      <c r="E455" s="87"/>
      <c r="F455" s="87"/>
      <c r="H455" s="87"/>
      <c r="I455" s="87"/>
    </row>
    <row r="456" spans="1:4" ht="15" customHeight="1">
      <c r="A456" s="84"/>
      <c r="B456" s="84" t="s">
        <v>2</v>
      </c>
      <c r="C456" s="85"/>
      <c r="D456" s="86"/>
    </row>
    <row r="457" spans="1:4" ht="12.75" customHeight="1">
      <c r="A457" s="84"/>
      <c r="B457" s="84"/>
      <c r="C457" s="85"/>
      <c r="D457" s="86"/>
    </row>
    <row r="458" spans="1:9" ht="12.75" customHeight="1">
      <c r="A458" s="74"/>
      <c r="B458" s="97" t="s">
        <v>246</v>
      </c>
      <c r="C458" s="98" t="s">
        <v>201</v>
      </c>
      <c r="D458" s="98">
        <f>SUM(D456:D457)</f>
        <v>0</v>
      </c>
      <c r="G458" s="112"/>
      <c r="H458" s="79">
        <v>243</v>
      </c>
      <c r="I458" s="79" t="s">
        <v>426</v>
      </c>
    </row>
    <row r="459" ht="12.75" customHeight="1"/>
    <row r="460" spans="7:13" ht="12.75" customHeight="1">
      <c r="G460" s="144">
        <v>5333400</v>
      </c>
      <c r="H460" s="138">
        <v>180</v>
      </c>
      <c r="I460" s="139" t="s">
        <v>143</v>
      </c>
      <c r="J460" s="139" t="s">
        <v>15</v>
      </c>
      <c r="K460" s="93">
        <f>G505+G509+G520+G524+G528+G532+G536+G548+G554+G560+G571+G575+G579+G590+G597+G601+G605+G609+G613+G617+G621+G625+G629+G640+G644+G648+G652+G656+G660+G664+G670+G674+G678+G682+G686+G690+G694+G698+G742+G713+G751+G756+G765+G770+G777+G783+G815+G835+G840+G847+G853+G861+G867+G873+G881+G886+G917+G923+G929+G935+G941+G947+G953+G959+G967+G972+G984+G988+G992+G996</f>
        <v>8080588.74</v>
      </c>
      <c r="L460" s="92">
        <v>244</v>
      </c>
      <c r="M460" s="92" t="s">
        <v>485</v>
      </c>
    </row>
    <row r="461" spans="7:13" ht="12.75" customHeight="1">
      <c r="G461" s="144">
        <v>289000</v>
      </c>
      <c r="H461" s="138">
        <v>180</v>
      </c>
      <c r="I461" s="139" t="s">
        <v>144</v>
      </c>
      <c r="J461" s="139" t="s">
        <v>428</v>
      </c>
      <c r="K461" s="93"/>
      <c r="L461" s="92">
        <v>244</v>
      </c>
      <c r="M461" s="92"/>
    </row>
    <row r="462" spans="7:13" ht="12.75" customHeight="1">
      <c r="G462" s="144">
        <f>458400-86900</f>
        <v>371500</v>
      </c>
      <c r="H462" s="138">
        <v>180</v>
      </c>
      <c r="I462" s="139" t="s">
        <v>140</v>
      </c>
      <c r="J462" s="139" t="s">
        <v>141</v>
      </c>
      <c r="K462" s="93"/>
      <c r="L462" s="92">
        <v>244</v>
      </c>
      <c r="M462" s="92"/>
    </row>
    <row r="463" spans="7:13" ht="12.75" customHeight="1">
      <c r="G463" s="144">
        <v>415900</v>
      </c>
      <c r="H463" s="138">
        <v>180</v>
      </c>
      <c r="I463" s="139" t="s">
        <v>517</v>
      </c>
      <c r="J463" s="139" t="s">
        <v>518</v>
      </c>
      <c r="K463" s="93"/>
      <c r="L463" s="92">
        <v>244</v>
      </c>
      <c r="M463" s="92"/>
    </row>
    <row r="464" spans="7:13" ht="12.75" customHeight="1">
      <c r="G464" s="144">
        <v>91000</v>
      </c>
      <c r="H464" s="138">
        <v>180</v>
      </c>
      <c r="I464" s="139" t="s">
        <v>519</v>
      </c>
      <c r="J464" s="139" t="s">
        <v>520</v>
      </c>
      <c r="K464" s="93"/>
      <c r="L464" s="92">
        <v>244</v>
      </c>
      <c r="M464" s="92"/>
    </row>
    <row r="465" spans="7:13" ht="12.75" customHeight="1">
      <c r="G465" s="144"/>
      <c r="H465" s="138">
        <v>180</v>
      </c>
      <c r="I465" s="191">
        <v>410000</v>
      </c>
      <c r="J465" s="139" t="s">
        <v>583</v>
      </c>
      <c r="K465" s="93"/>
      <c r="L465" s="92">
        <v>244</v>
      </c>
      <c r="M465" s="92"/>
    </row>
    <row r="466" spans="7:13" ht="12.75" customHeight="1">
      <c r="G466" s="144"/>
      <c r="H466" s="138">
        <v>180</v>
      </c>
      <c r="I466" s="139" t="s">
        <v>584</v>
      </c>
      <c r="J466" s="139"/>
      <c r="K466" s="93"/>
      <c r="L466" s="92"/>
      <c r="M466" s="92"/>
    </row>
    <row r="467" spans="7:13" ht="12.75" customHeight="1">
      <c r="G467" s="144">
        <v>448800</v>
      </c>
      <c r="H467" s="138">
        <v>180</v>
      </c>
      <c r="I467" s="139" t="s">
        <v>630</v>
      </c>
      <c r="J467" s="139" t="s">
        <v>631</v>
      </c>
      <c r="K467" s="93"/>
      <c r="L467" s="92"/>
      <c r="M467" s="92"/>
    </row>
    <row r="468" spans="7:13" ht="12.75" customHeight="1">
      <c r="G468" s="144">
        <v>700000</v>
      </c>
      <c r="H468" s="138">
        <v>180</v>
      </c>
      <c r="I468" s="139" t="s">
        <v>632</v>
      </c>
      <c r="J468" s="139" t="s">
        <v>633</v>
      </c>
      <c r="K468" s="93"/>
      <c r="L468" s="92"/>
      <c r="M468" s="92"/>
    </row>
    <row r="469" spans="7:13" ht="12.75" customHeight="1">
      <c r="G469" s="144"/>
      <c r="H469" s="138">
        <v>180</v>
      </c>
      <c r="I469" s="139" t="s">
        <v>574</v>
      </c>
      <c r="J469" s="139"/>
      <c r="K469" s="93"/>
      <c r="L469" s="92"/>
      <c r="M469" s="92"/>
    </row>
    <row r="470" spans="7:13" ht="12.75" customHeight="1">
      <c r="G470" s="144"/>
      <c r="H470" s="138">
        <v>180</v>
      </c>
      <c r="I470" s="139"/>
      <c r="J470" s="139"/>
      <c r="K470" s="93"/>
      <c r="L470" s="92"/>
      <c r="M470" s="92"/>
    </row>
    <row r="471" spans="7:13" ht="12.75" customHeight="1">
      <c r="G471" s="144"/>
      <c r="H471" s="138">
        <v>180</v>
      </c>
      <c r="I471" s="139"/>
      <c r="J471" s="139"/>
      <c r="K471" s="93"/>
      <c r="L471" s="92"/>
      <c r="M471" s="92"/>
    </row>
    <row r="472" spans="7:13" ht="12.75" customHeight="1">
      <c r="G472" s="144"/>
      <c r="H472" s="138">
        <v>180</v>
      </c>
      <c r="I472" s="139"/>
      <c r="J472" s="139"/>
      <c r="K472" s="93"/>
      <c r="L472" s="92"/>
      <c r="M472" s="92"/>
    </row>
    <row r="473" spans="7:13" ht="12.75" customHeight="1">
      <c r="G473" s="144"/>
      <c r="H473" s="138">
        <v>180</v>
      </c>
      <c r="I473" s="139"/>
      <c r="J473" s="139"/>
      <c r="K473" s="93"/>
      <c r="L473" s="92"/>
      <c r="M473" s="92"/>
    </row>
    <row r="474" spans="7:13" ht="12.75" customHeight="1">
      <c r="G474" s="144"/>
      <c r="H474" s="138">
        <v>180</v>
      </c>
      <c r="I474" s="139"/>
      <c r="J474" s="139"/>
      <c r="K474" s="93"/>
      <c r="L474" s="92"/>
      <c r="M474" s="92"/>
    </row>
    <row r="475" spans="7:13" ht="12.75" customHeight="1">
      <c r="G475" s="144"/>
      <c r="H475" s="138">
        <v>180</v>
      </c>
      <c r="I475" s="139"/>
      <c r="J475" s="139"/>
      <c r="K475" s="93"/>
      <c r="L475" s="92"/>
      <c r="M475" s="92"/>
    </row>
    <row r="476" spans="7:13" ht="12.75" customHeight="1">
      <c r="G476" s="144"/>
      <c r="H476" s="138">
        <v>180</v>
      </c>
      <c r="I476" s="139"/>
      <c r="J476" s="139"/>
      <c r="K476" s="93"/>
      <c r="L476" s="92"/>
      <c r="M476" s="92"/>
    </row>
    <row r="477" spans="7:13" ht="12.75" customHeight="1">
      <c r="G477" s="144"/>
      <c r="H477" s="138">
        <v>180</v>
      </c>
      <c r="I477" s="139"/>
      <c r="J477" s="139"/>
      <c r="K477" s="93"/>
      <c r="L477" s="92"/>
      <c r="M477" s="92"/>
    </row>
    <row r="478" spans="7:13" ht="12.75" customHeight="1">
      <c r="G478" s="144"/>
      <c r="H478" s="138">
        <v>180</v>
      </c>
      <c r="I478" s="139"/>
      <c r="J478" s="139"/>
      <c r="K478" s="93"/>
      <c r="L478" s="92"/>
      <c r="M478" s="92"/>
    </row>
    <row r="479" spans="7:13" ht="12.75" customHeight="1">
      <c r="G479" s="144"/>
      <c r="H479" s="138">
        <v>180</v>
      </c>
      <c r="I479" s="139"/>
      <c r="J479" s="139"/>
      <c r="K479" s="93"/>
      <c r="L479" s="92"/>
      <c r="M479" s="92"/>
    </row>
    <row r="480" spans="7:13" ht="12.75" customHeight="1">
      <c r="G480" s="144"/>
      <c r="H480" s="138">
        <v>180</v>
      </c>
      <c r="I480" s="139"/>
      <c r="J480" s="139"/>
      <c r="K480" s="93"/>
      <c r="L480" s="92"/>
      <c r="M480" s="92"/>
    </row>
    <row r="481" spans="7:13" ht="12.75" customHeight="1">
      <c r="G481" s="144"/>
      <c r="H481" s="138">
        <v>180</v>
      </c>
      <c r="I481" s="139"/>
      <c r="J481" s="139"/>
      <c r="K481" s="93"/>
      <c r="L481" s="92"/>
      <c r="M481" s="92"/>
    </row>
    <row r="482" spans="7:13" ht="12.75" customHeight="1">
      <c r="G482" s="144"/>
      <c r="H482" s="138">
        <v>180</v>
      </c>
      <c r="I482" s="139"/>
      <c r="J482" s="139"/>
      <c r="K482" s="93"/>
      <c r="L482" s="92"/>
      <c r="M482" s="92"/>
    </row>
    <row r="483" spans="7:13" ht="12.75" customHeight="1">
      <c r="G483" s="144"/>
      <c r="H483" s="138">
        <v>180</v>
      </c>
      <c r="I483" s="139"/>
      <c r="J483" s="139"/>
      <c r="K483" s="93"/>
      <c r="L483" s="92"/>
      <c r="M483" s="92"/>
    </row>
    <row r="484" spans="7:13" ht="12.75" customHeight="1">
      <c r="G484" s="144"/>
      <c r="H484" s="138">
        <v>180</v>
      </c>
      <c r="I484" s="139"/>
      <c r="J484" s="139"/>
      <c r="K484" s="93"/>
      <c r="L484" s="92"/>
      <c r="M484" s="92"/>
    </row>
    <row r="485" spans="7:13" ht="12.75" customHeight="1">
      <c r="G485" s="144"/>
      <c r="H485" s="138">
        <v>180</v>
      </c>
      <c r="I485" s="139"/>
      <c r="J485" s="139"/>
      <c r="K485" s="93"/>
      <c r="L485" s="92"/>
      <c r="M485" s="92"/>
    </row>
    <row r="486" spans="7:13" ht="12.75" customHeight="1">
      <c r="G486" s="144"/>
      <c r="H486" s="138">
        <v>180</v>
      </c>
      <c r="I486" s="139"/>
      <c r="J486" s="139"/>
      <c r="K486" s="93"/>
      <c r="L486" s="92"/>
      <c r="M486" s="92"/>
    </row>
    <row r="487" spans="7:13" ht="12.75" customHeight="1">
      <c r="G487" s="144"/>
      <c r="H487" s="138">
        <v>180</v>
      </c>
      <c r="I487" s="139"/>
      <c r="J487" s="139"/>
      <c r="K487" s="93"/>
      <c r="L487" s="92"/>
      <c r="M487" s="92"/>
    </row>
    <row r="488" spans="7:13" ht="12.75" customHeight="1">
      <c r="G488" s="144"/>
      <c r="H488" s="138">
        <v>180</v>
      </c>
      <c r="I488" s="139"/>
      <c r="J488" s="139"/>
      <c r="K488" s="93"/>
      <c r="L488" s="92"/>
      <c r="M488" s="92"/>
    </row>
    <row r="489" spans="7:13" ht="12.75" customHeight="1">
      <c r="G489" s="144"/>
      <c r="H489" s="138">
        <v>180</v>
      </c>
      <c r="I489" s="139"/>
      <c r="J489" s="139"/>
      <c r="K489" s="93"/>
      <c r="L489" s="92"/>
      <c r="M489" s="92"/>
    </row>
    <row r="490" spans="7:13" ht="12.75" customHeight="1">
      <c r="G490" s="144"/>
      <c r="H490" s="138">
        <v>180</v>
      </c>
      <c r="I490" s="139"/>
      <c r="J490" s="139"/>
      <c r="K490" s="93"/>
      <c r="L490" s="92"/>
      <c r="M490" s="92"/>
    </row>
    <row r="491" spans="7:13" ht="12.75" customHeight="1">
      <c r="G491" s="144"/>
      <c r="H491" s="138">
        <v>180</v>
      </c>
      <c r="I491" s="139"/>
      <c r="J491" s="139"/>
      <c r="K491" s="93"/>
      <c r="L491" s="92"/>
      <c r="M491" s="92"/>
    </row>
    <row r="492" spans="1:13" ht="21.75" customHeight="1">
      <c r="A492" s="332"/>
      <c r="B492" s="332"/>
      <c r="C492" s="332"/>
      <c r="D492" s="332"/>
      <c r="E492" s="332"/>
      <c r="F492" s="332"/>
      <c r="G492" s="144">
        <v>3344.74</v>
      </c>
      <c r="H492" s="138">
        <v>180</v>
      </c>
      <c r="I492" s="139" t="s">
        <v>634</v>
      </c>
      <c r="J492" s="139" t="s">
        <v>21</v>
      </c>
      <c r="K492" s="93"/>
      <c r="L492" s="92"/>
      <c r="M492" s="92"/>
    </row>
    <row r="493" spans="1:13" ht="15.75" customHeight="1">
      <c r="A493" s="5" t="s">
        <v>424</v>
      </c>
      <c r="C493" s="81">
        <v>244</v>
      </c>
      <c r="G493" s="143">
        <v>1260</v>
      </c>
      <c r="H493" s="138">
        <v>180</v>
      </c>
      <c r="I493" s="139" t="s">
        <v>153</v>
      </c>
      <c r="J493" s="139" t="s">
        <v>154</v>
      </c>
      <c r="K493" s="93"/>
      <c r="L493" s="92"/>
      <c r="M493" s="92"/>
    </row>
    <row r="494" spans="1:13" ht="33.75" customHeight="1">
      <c r="A494" s="5" t="s">
        <v>425</v>
      </c>
      <c r="C494" s="323" t="s">
        <v>247</v>
      </c>
      <c r="D494" s="323"/>
      <c r="E494" s="323"/>
      <c r="F494" s="323"/>
      <c r="G494" s="144">
        <v>19920</v>
      </c>
      <c r="H494" s="138">
        <v>180</v>
      </c>
      <c r="I494" s="139" t="s">
        <v>155</v>
      </c>
      <c r="J494" s="139" t="s">
        <v>156</v>
      </c>
      <c r="K494" s="93"/>
      <c r="L494" s="92"/>
      <c r="M494" s="92"/>
    </row>
    <row r="495" spans="7:13" ht="15.75" customHeight="1">
      <c r="G495" s="144">
        <v>382464</v>
      </c>
      <c r="H495" s="138">
        <v>180</v>
      </c>
      <c r="I495" s="139" t="s">
        <v>513</v>
      </c>
      <c r="J495" s="139"/>
      <c r="K495" s="93"/>
      <c r="L495" s="92"/>
      <c r="M495" s="92"/>
    </row>
    <row r="496" spans="1:13" ht="15" customHeight="1">
      <c r="A496" s="332" t="s">
        <v>402</v>
      </c>
      <c r="B496" s="332"/>
      <c r="C496" s="332"/>
      <c r="D496" s="332"/>
      <c r="E496" s="332"/>
      <c r="F496" s="332"/>
      <c r="G496" s="144">
        <v>24000</v>
      </c>
      <c r="H496" s="138">
        <v>180</v>
      </c>
      <c r="I496" s="139" t="s">
        <v>574</v>
      </c>
      <c r="J496" s="139"/>
      <c r="K496" s="93"/>
      <c r="L496" s="92"/>
      <c r="M496" s="92"/>
    </row>
    <row r="497" spans="1:13" ht="12.75">
      <c r="A497" s="82"/>
      <c r="B497" s="82"/>
      <c r="C497" s="82"/>
      <c r="D497" s="82"/>
      <c r="E497" s="82"/>
      <c r="F497" s="82"/>
      <c r="G497" s="144"/>
      <c r="H497" s="138">
        <v>180</v>
      </c>
      <c r="I497" s="139"/>
      <c r="J497" s="139"/>
      <c r="K497" s="93"/>
      <c r="L497" s="92"/>
      <c r="M497" s="92"/>
    </row>
    <row r="498" spans="1:13" ht="21" customHeight="1">
      <c r="A498" s="326" t="s">
        <v>361</v>
      </c>
      <c r="B498" s="326" t="s">
        <v>372</v>
      </c>
      <c r="C498" s="326" t="s">
        <v>394</v>
      </c>
      <c r="D498" s="326" t="s">
        <v>395</v>
      </c>
      <c r="E498" s="326" t="s">
        <v>396</v>
      </c>
      <c r="F498" s="326" t="s">
        <v>397</v>
      </c>
      <c r="G498" s="144"/>
      <c r="H498" s="138">
        <v>180</v>
      </c>
      <c r="I498" s="139"/>
      <c r="J498" s="139"/>
      <c r="K498" s="93"/>
      <c r="L498" s="92"/>
      <c r="M498" s="92"/>
    </row>
    <row r="499" spans="1:13" ht="12.75">
      <c r="A499" s="326"/>
      <c r="B499" s="326"/>
      <c r="C499" s="326"/>
      <c r="D499" s="326"/>
      <c r="E499" s="326"/>
      <c r="F499" s="326"/>
      <c r="G499" s="144"/>
      <c r="H499" s="138">
        <v>180</v>
      </c>
      <c r="I499" s="139"/>
      <c r="J499" s="139"/>
      <c r="K499" s="93"/>
      <c r="L499" s="92"/>
      <c r="M499" s="92"/>
    </row>
    <row r="500" spans="1:13" ht="12.75">
      <c r="A500" s="326"/>
      <c r="B500" s="326"/>
      <c r="C500" s="326"/>
      <c r="D500" s="326"/>
      <c r="E500" s="326"/>
      <c r="F500" s="326"/>
      <c r="G500" s="144"/>
      <c r="H500" s="138">
        <v>180</v>
      </c>
      <c r="I500" s="139"/>
      <c r="J500" s="139"/>
      <c r="K500" s="93"/>
      <c r="L500" s="92"/>
      <c r="M500" s="92"/>
    </row>
    <row r="501" spans="1:13" s="87" customFormat="1" ht="12.75">
      <c r="A501" s="83">
        <v>1</v>
      </c>
      <c r="B501" s="83">
        <v>2</v>
      </c>
      <c r="C501" s="83">
        <v>3</v>
      </c>
      <c r="D501" s="83">
        <v>4</v>
      </c>
      <c r="E501" s="83">
        <v>5</v>
      </c>
      <c r="F501" s="83">
        <v>6</v>
      </c>
      <c r="G501" s="144"/>
      <c r="H501" s="138">
        <v>180</v>
      </c>
      <c r="I501" s="139"/>
      <c r="J501" s="139"/>
      <c r="K501" s="93"/>
      <c r="L501" s="92"/>
      <c r="M501" s="92"/>
    </row>
    <row r="502" spans="1:13" ht="15" customHeight="1">
      <c r="A502" s="320" t="s">
        <v>150</v>
      </c>
      <c r="B502" s="321"/>
      <c r="C502" s="321"/>
      <c r="D502" s="321"/>
      <c r="E502" s="321"/>
      <c r="F502" s="322"/>
      <c r="G502" s="144"/>
      <c r="H502" s="138">
        <v>550</v>
      </c>
      <c r="I502" s="139">
        <v>900000</v>
      </c>
      <c r="J502" s="139" t="s">
        <v>484</v>
      </c>
      <c r="K502" s="93"/>
      <c r="L502" s="92"/>
      <c r="M502" s="92"/>
    </row>
    <row r="503" spans="1:13" ht="15" customHeight="1">
      <c r="A503" s="84"/>
      <c r="B503" s="84" t="s">
        <v>643</v>
      </c>
      <c r="C503" s="85">
        <v>1</v>
      </c>
      <c r="D503" s="86">
        <v>1</v>
      </c>
      <c r="E503" s="86">
        <v>3344.74</v>
      </c>
      <c r="F503" s="86">
        <f>C503*D503*E503</f>
        <v>3344.74</v>
      </c>
      <c r="G503" s="145">
        <f>SUM(G460:G502)</f>
        <v>8080588.74</v>
      </c>
      <c r="H503" s="142"/>
      <c r="I503" s="142"/>
      <c r="J503" s="142"/>
      <c r="K503" s="110">
        <f>SUM(K460:K502)</f>
        <v>8080588.74</v>
      </c>
      <c r="L503" s="96"/>
      <c r="M503" s="96"/>
    </row>
    <row r="504" spans="1:13" ht="15" customHeight="1">
      <c r="A504" s="84"/>
      <c r="B504" s="84"/>
      <c r="C504" s="85"/>
      <c r="D504" s="86"/>
      <c r="E504" s="86"/>
      <c r="F504" s="86">
        <f>C504*D504*E504</f>
        <v>0</v>
      </c>
      <c r="G504" s="111"/>
      <c r="H504" s="70"/>
      <c r="I504" s="70"/>
      <c r="J504" s="70"/>
      <c r="K504" s="70"/>
      <c r="L504" s="91"/>
      <c r="M504" s="91"/>
    </row>
    <row r="505" spans="1:9" ht="15" customHeight="1">
      <c r="A505" s="74"/>
      <c r="B505" s="97" t="s">
        <v>246</v>
      </c>
      <c r="C505" s="98" t="s">
        <v>201</v>
      </c>
      <c r="D505" s="98" t="s">
        <v>201</v>
      </c>
      <c r="E505" s="98" t="s">
        <v>201</v>
      </c>
      <c r="F505" s="98">
        <f>SUM(F503:F504)</f>
        <v>3344.74</v>
      </c>
      <c r="G505" s="112">
        <v>3344.74</v>
      </c>
      <c r="H505" s="79">
        <v>244</v>
      </c>
      <c r="I505" s="79" t="s">
        <v>426</v>
      </c>
    </row>
    <row r="506" spans="1:6" ht="15" customHeight="1">
      <c r="A506" s="320"/>
      <c r="B506" s="321"/>
      <c r="C506" s="321"/>
      <c r="D506" s="321"/>
      <c r="E506" s="321"/>
      <c r="F506" s="322"/>
    </row>
    <row r="507" spans="1:13" ht="15" customHeight="1">
      <c r="A507" s="84"/>
      <c r="B507" s="84"/>
      <c r="C507" s="85"/>
      <c r="D507" s="86"/>
      <c r="E507" s="86"/>
      <c r="F507" s="86">
        <f>C507*D507*E507</f>
        <v>0</v>
      </c>
      <c r="G507" s="111"/>
      <c r="H507" s="70"/>
      <c r="I507" s="70"/>
      <c r="J507" s="70"/>
      <c r="K507" s="70"/>
      <c r="L507" s="91"/>
      <c r="M507" s="91"/>
    </row>
    <row r="508" spans="1:6" ht="15" customHeight="1">
      <c r="A508" s="84"/>
      <c r="B508" s="84"/>
      <c r="C508" s="85"/>
      <c r="D508" s="86"/>
      <c r="E508" s="86"/>
      <c r="F508" s="86">
        <f>C508*D508*E508</f>
        <v>0</v>
      </c>
    </row>
    <row r="509" spans="1:9" ht="15" customHeight="1">
      <c r="A509" s="74"/>
      <c r="B509" s="97" t="s">
        <v>246</v>
      </c>
      <c r="C509" s="98" t="s">
        <v>201</v>
      </c>
      <c r="D509" s="98" t="s">
        <v>201</v>
      </c>
      <c r="E509" s="98" t="s">
        <v>201</v>
      </c>
      <c r="F509" s="98">
        <f>SUM(F507:F508)</f>
        <v>0</v>
      </c>
      <c r="G509" s="112"/>
      <c r="H509" s="79">
        <v>244</v>
      </c>
      <c r="I509" s="79" t="s">
        <v>426</v>
      </c>
    </row>
    <row r="510" ht="15" customHeight="1"/>
    <row r="511" spans="1:6" ht="15" customHeight="1">
      <c r="A511" s="332" t="s">
        <v>403</v>
      </c>
      <c r="B511" s="332"/>
      <c r="C511" s="332"/>
      <c r="D511" s="332"/>
      <c r="E511" s="332"/>
      <c r="F511" s="332"/>
    </row>
    <row r="512" ht="15" customHeight="1"/>
    <row r="513" spans="1:5" ht="15" customHeight="1">
      <c r="A513" s="326" t="s">
        <v>361</v>
      </c>
      <c r="B513" s="326" t="s">
        <v>372</v>
      </c>
      <c r="C513" s="326" t="s">
        <v>404</v>
      </c>
      <c r="D513" s="326" t="s">
        <v>405</v>
      </c>
      <c r="E513" s="326" t="s">
        <v>406</v>
      </c>
    </row>
    <row r="514" spans="1:5" ht="15" customHeight="1">
      <c r="A514" s="326"/>
      <c r="B514" s="326"/>
      <c r="C514" s="326"/>
      <c r="D514" s="326"/>
      <c r="E514" s="326"/>
    </row>
    <row r="515" spans="1:13" s="87" customFormat="1" ht="15" customHeight="1">
      <c r="A515" s="326"/>
      <c r="B515" s="326"/>
      <c r="C515" s="326"/>
      <c r="D515" s="326"/>
      <c r="E515" s="326"/>
      <c r="F515" s="5"/>
      <c r="G515" s="113"/>
      <c r="H515" s="5"/>
      <c r="I515" s="5"/>
      <c r="J515" s="5"/>
      <c r="K515" s="134"/>
      <c r="L515" s="5"/>
      <c r="M515" s="5"/>
    </row>
    <row r="516" spans="1:13" ht="15" customHeight="1">
      <c r="A516" s="83">
        <v>1</v>
      </c>
      <c r="B516" s="83">
        <v>2</v>
      </c>
      <c r="C516" s="83">
        <v>3</v>
      </c>
      <c r="D516" s="83">
        <v>4</v>
      </c>
      <c r="E516" s="83">
        <v>5</v>
      </c>
      <c r="F516" s="87"/>
      <c r="H516" s="87"/>
      <c r="I516" s="87"/>
      <c r="J516" s="87"/>
      <c r="L516" s="87"/>
      <c r="M516" s="87"/>
    </row>
    <row r="517" spans="1:13" ht="68.25" customHeight="1">
      <c r="A517" s="320" t="s">
        <v>97</v>
      </c>
      <c r="B517" s="321"/>
      <c r="C517" s="321"/>
      <c r="D517" s="321"/>
      <c r="E517" s="322"/>
      <c r="F517" s="87"/>
      <c r="H517" s="87"/>
      <c r="I517" s="87"/>
      <c r="J517" s="87"/>
      <c r="L517" s="87"/>
      <c r="M517" s="87"/>
    </row>
    <row r="518" spans="1:5" ht="15" customHeight="1">
      <c r="A518" s="84"/>
      <c r="B518" s="84"/>
      <c r="C518" s="85"/>
      <c r="D518" s="86"/>
      <c r="E518" s="86">
        <f>C518*D518</f>
        <v>0</v>
      </c>
    </row>
    <row r="519" spans="1:5" ht="15" customHeight="1">
      <c r="A519" s="84"/>
      <c r="B519" s="84"/>
      <c r="C519" s="85"/>
      <c r="D519" s="86"/>
      <c r="E519" s="86">
        <f>C519*D519</f>
        <v>0</v>
      </c>
    </row>
    <row r="520" spans="1:9" ht="15" customHeight="1">
      <c r="A520" s="74"/>
      <c r="B520" s="97" t="s">
        <v>246</v>
      </c>
      <c r="C520" s="98" t="s">
        <v>201</v>
      </c>
      <c r="D520" s="98" t="s">
        <v>201</v>
      </c>
      <c r="E520" s="98">
        <f>SUM(E518:E519)</f>
        <v>0</v>
      </c>
      <c r="G520" s="112"/>
      <c r="H520" s="79">
        <v>244</v>
      </c>
      <c r="I520" s="79" t="s">
        <v>426</v>
      </c>
    </row>
    <row r="521" spans="1:13" ht="15" customHeight="1">
      <c r="A521" s="320"/>
      <c r="B521" s="321"/>
      <c r="C521" s="321"/>
      <c r="D521" s="321"/>
      <c r="E521" s="322"/>
      <c r="F521" s="87"/>
      <c r="H521" s="87"/>
      <c r="I521" s="87"/>
      <c r="J521" s="87"/>
      <c r="L521" s="87"/>
      <c r="M521" s="87"/>
    </row>
    <row r="522" spans="1:5" ht="15" customHeight="1">
      <c r="A522" s="84"/>
      <c r="B522" s="84"/>
      <c r="C522" s="85"/>
      <c r="D522" s="86"/>
      <c r="E522" s="86">
        <f>C522*D522</f>
        <v>0</v>
      </c>
    </row>
    <row r="523" spans="1:5" ht="15" customHeight="1">
      <c r="A523" s="84"/>
      <c r="B523" s="84"/>
      <c r="C523" s="85"/>
      <c r="D523" s="86"/>
      <c r="E523" s="86">
        <f>C523*D523</f>
        <v>0</v>
      </c>
    </row>
    <row r="524" spans="1:9" ht="15" customHeight="1">
      <c r="A524" s="74"/>
      <c r="B524" s="97" t="s">
        <v>246</v>
      </c>
      <c r="C524" s="98" t="s">
        <v>201</v>
      </c>
      <c r="D524" s="98" t="s">
        <v>201</v>
      </c>
      <c r="E524" s="98">
        <f>SUM(E522:E523)</f>
        <v>0</v>
      </c>
      <c r="G524" s="112"/>
      <c r="H524" s="79">
        <v>244</v>
      </c>
      <c r="I524" s="79" t="s">
        <v>426</v>
      </c>
    </row>
    <row r="525" spans="1:13" ht="15" customHeight="1">
      <c r="A525" s="320"/>
      <c r="B525" s="321"/>
      <c r="C525" s="321"/>
      <c r="D525" s="321"/>
      <c r="E525" s="322"/>
      <c r="F525" s="87"/>
      <c r="H525" s="87"/>
      <c r="I525" s="87"/>
      <c r="J525" s="87"/>
      <c r="L525" s="87"/>
      <c r="M525" s="87"/>
    </row>
    <row r="526" spans="1:5" ht="15" customHeight="1">
      <c r="A526" s="84"/>
      <c r="B526" s="84"/>
      <c r="C526" s="85"/>
      <c r="D526" s="86"/>
      <c r="E526" s="86">
        <f>C526*D526</f>
        <v>0</v>
      </c>
    </row>
    <row r="527" spans="1:5" ht="15" customHeight="1">
      <c r="A527" s="84"/>
      <c r="B527" s="84"/>
      <c r="C527" s="85"/>
      <c r="D527" s="86"/>
      <c r="E527" s="86">
        <f>C527*D527</f>
        <v>0</v>
      </c>
    </row>
    <row r="528" spans="1:9" ht="15" customHeight="1">
      <c r="A528" s="74"/>
      <c r="B528" s="97" t="s">
        <v>246</v>
      </c>
      <c r="C528" s="98" t="s">
        <v>201</v>
      </c>
      <c r="D528" s="98" t="s">
        <v>201</v>
      </c>
      <c r="E528" s="98">
        <f>SUM(E526:E527)</f>
        <v>0</v>
      </c>
      <c r="G528" s="112"/>
      <c r="H528" s="79">
        <v>244</v>
      </c>
      <c r="I528" s="79" t="s">
        <v>426</v>
      </c>
    </row>
    <row r="529" spans="1:13" ht="24.75" customHeight="1">
      <c r="A529" s="320" t="s">
        <v>93</v>
      </c>
      <c r="B529" s="321"/>
      <c r="C529" s="321"/>
      <c r="D529" s="321"/>
      <c r="E529" s="322"/>
      <c r="F529" s="87"/>
      <c r="H529" s="87"/>
      <c r="I529" s="87"/>
      <c r="J529" s="87"/>
      <c r="L529" s="87"/>
      <c r="M529" s="87"/>
    </row>
    <row r="530" spans="1:5" ht="15" customHeight="1">
      <c r="A530" s="84"/>
      <c r="B530" s="84"/>
      <c r="C530" s="85"/>
      <c r="D530" s="86"/>
      <c r="E530" s="86">
        <f>C530*D530</f>
        <v>0</v>
      </c>
    </row>
    <row r="531" spans="1:5" ht="15" customHeight="1">
      <c r="A531" s="84"/>
      <c r="B531" s="84"/>
      <c r="C531" s="85"/>
      <c r="D531" s="86"/>
      <c r="E531" s="86">
        <f>C531*D531</f>
        <v>0</v>
      </c>
    </row>
    <row r="532" spans="1:9" ht="15" customHeight="1">
      <c r="A532" s="74"/>
      <c r="B532" s="97" t="s">
        <v>246</v>
      </c>
      <c r="C532" s="98" t="s">
        <v>201</v>
      </c>
      <c r="D532" s="98" t="s">
        <v>201</v>
      </c>
      <c r="E532" s="98">
        <f>SUM(E530:E531)</f>
        <v>0</v>
      </c>
      <c r="G532" s="112"/>
      <c r="H532" s="79">
        <v>244</v>
      </c>
      <c r="I532" s="79" t="s">
        <v>426</v>
      </c>
    </row>
    <row r="533" spans="1:13" ht="23.25" customHeight="1">
      <c r="A533" s="320" t="s">
        <v>8</v>
      </c>
      <c r="B533" s="321"/>
      <c r="C533" s="321"/>
      <c r="D533" s="321"/>
      <c r="E533" s="322"/>
      <c r="F533" s="87"/>
      <c r="H533" s="87"/>
      <c r="I533" s="87"/>
      <c r="J533" s="87"/>
      <c r="L533" s="87"/>
      <c r="M533" s="87"/>
    </row>
    <row r="534" spans="1:5" ht="15" customHeight="1">
      <c r="A534" s="84"/>
      <c r="B534" s="84"/>
      <c r="C534" s="85"/>
      <c r="D534" s="86"/>
      <c r="E534" s="86">
        <f>C534*D534</f>
        <v>0</v>
      </c>
    </row>
    <row r="535" spans="1:5" ht="15" customHeight="1">
      <c r="A535" s="84"/>
      <c r="B535" s="84"/>
      <c r="C535" s="85"/>
      <c r="D535" s="86"/>
      <c r="E535" s="86">
        <f>C535*D535</f>
        <v>0</v>
      </c>
    </row>
    <row r="536" spans="1:9" ht="15" customHeight="1">
      <c r="A536" s="74"/>
      <c r="B536" s="97" t="s">
        <v>246</v>
      </c>
      <c r="C536" s="98" t="s">
        <v>201</v>
      </c>
      <c r="D536" s="98" t="s">
        <v>201</v>
      </c>
      <c r="E536" s="98">
        <f>SUM(E534:E535)</f>
        <v>0</v>
      </c>
      <c r="G536" s="112"/>
      <c r="H536" s="79">
        <v>244</v>
      </c>
      <c r="I536" s="79" t="s">
        <v>426</v>
      </c>
    </row>
    <row r="537" ht="15" customHeight="1"/>
    <row r="538" spans="1:6" ht="15" customHeight="1">
      <c r="A538" s="332" t="s">
        <v>407</v>
      </c>
      <c r="B538" s="332"/>
      <c r="C538" s="332"/>
      <c r="D538" s="332"/>
      <c r="E538" s="332"/>
      <c r="F538" s="332"/>
    </row>
    <row r="539" ht="15" customHeight="1"/>
    <row r="540" spans="1:6" ht="15" customHeight="1">
      <c r="A540" s="326" t="s">
        <v>361</v>
      </c>
      <c r="B540" s="326" t="s">
        <v>192</v>
      </c>
      <c r="C540" s="326" t="s">
        <v>408</v>
      </c>
      <c r="D540" s="326" t="s">
        <v>409</v>
      </c>
      <c r="E540" s="326" t="s">
        <v>410</v>
      </c>
      <c r="F540" s="326" t="s">
        <v>397</v>
      </c>
    </row>
    <row r="541" spans="1:6" ht="15" customHeight="1">
      <c r="A541" s="326"/>
      <c r="B541" s="326"/>
      <c r="C541" s="326"/>
      <c r="D541" s="326"/>
      <c r="E541" s="326"/>
      <c r="F541" s="326"/>
    </row>
    <row r="542" spans="1:13" s="87" customFormat="1" ht="15" customHeight="1">
      <c r="A542" s="326"/>
      <c r="B542" s="326"/>
      <c r="C542" s="326"/>
      <c r="D542" s="326"/>
      <c r="E542" s="326"/>
      <c r="F542" s="326"/>
      <c r="G542" s="113"/>
      <c r="H542" s="5"/>
      <c r="I542" s="5"/>
      <c r="J542" s="5"/>
      <c r="K542" s="134"/>
      <c r="L542" s="5"/>
      <c r="M542" s="5"/>
    </row>
    <row r="543" spans="1:13" s="87" customFormat="1" ht="15" customHeight="1">
      <c r="A543" s="83">
        <v>1</v>
      </c>
      <c r="B543" s="83">
        <v>2</v>
      </c>
      <c r="C543" s="83">
        <v>3</v>
      </c>
      <c r="D543" s="83">
        <v>4</v>
      </c>
      <c r="E543" s="83">
        <v>5</v>
      </c>
      <c r="F543" s="83">
        <v>6</v>
      </c>
      <c r="G543" s="113"/>
      <c r="H543" s="5"/>
      <c r="I543" s="5"/>
      <c r="J543" s="5"/>
      <c r="K543" s="134"/>
      <c r="L543" s="5"/>
      <c r="M543" s="5"/>
    </row>
    <row r="544" spans="1:13" ht="15" customHeight="1">
      <c r="A544" s="320"/>
      <c r="B544" s="321"/>
      <c r="C544" s="321"/>
      <c r="D544" s="321"/>
      <c r="E544" s="321"/>
      <c r="F544" s="322"/>
      <c r="H544" s="87"/>
      <c r="I544" s="87"/>
      <c r="J544" s="87"/>
      <c r="L544" s="87"/>
      <c r="M544" s="87"/>
    </row>
    <row r="545" spans="1:6" ht="15" customHeight="1">
      <c r="A545" s="84"/>
      <c r="B545" s="84" t="s">
        <v>488</v>
      </c>
      <c r="C545" s="85"/>
      <c r="D545" s="86"/>
      <c r="E545" s="86"/>
      <c r="F545" s="86">
        <f>C545*D545*E545</f>
        <v>0</v>
      </c>
    </row>
    <row r="546" spans="1:6" ht="15" customHeight="1">
      <c r="A546" s="84"/>
      <c r="B546" s="84" t="s">
        <v>489</v>
      </c>
      <c r="C546" s="85"/>
      <c r="D546" s="86"/>
      <c r="E546" s="86"/>
      <c r="F546" s="86">
        <f>C546*D546*E546</f>
        <v>0</v>
      </c>
    </row>
    <row r="547" spans="1:6" ht="15" customHeight="1">
      <c r="A547" s="84"/>
      <c r="B547" s="84" t="s">
        <v>490</v>
      </c>
      <c r="C547" s="85"/>
      <c r="D547" s="86"/>
      <c r="E547" s="86"/>
      <c r="F547" s="86">
        <f>C547*D547*E547</f>
        <v>0</v>
      </c>
    </row>
    <row r="548" spans="1:9" ht="15" customHeight="1">
      <c r="A548" s="74"/>
      <c r="B548" s="97" t="s">
        <v>246</v>
      </c>
      <c r="C548" s="98" t="s">
        <v>201</v>
      </c>
      <c r="D548" s="98" t="s">
        <v>201</v>
      </c>
      <c r="E548" s="98" t="s">
        <v>201</v>
      </c>
      <c r="F548" s="98">
        <f>SUM(F545:F547)</f>
        <v>0</v>
      </c>
      <c r="G548" s="112"/>
      <c r="H548" s="79">
        <v>244</v>
      </c>
      <c r="I548" s="79" t="s">
        <v>426</v>
      </c>
    </row>
    <row r="549" spans="1:13" ht="15" customHeight="1">
      <c r="A549" s="320"/>
      <c r="B549" s="321"/>
      <c r="C549" s="321"/>
      <c r="D549" s="321"/>
      <c r="E549" s="321"/>
      <c r="F549" s="322"/>
      <c r="H549" s="87"/>
      <c r="I549" s="87"/>
      <c r="J549" s="87"/>
      <c r="L549" s="87"/>
      <c r="M549" s="87"/>
    </row>
    <row r="550" spans="1:6" ht="15" customHeight="1">
      <c r="A550" s="84"/>
      <c r="B550" s="84" t="s">
        <v>488</v>
      </c>
      <c r="C550" s="85"/>
      <c r="D550" s="86"/>
      <c r="E550" s="86"/>
      <c r="F550" s="86">
        <f>C550*D550*E550</f>
        <v>0</v>
      </c>
    </row>
    <row r="551" spans="1:6" ht="15" customHeight="1">
      <c r="A551" s="84"/>
      <c r="B551" s="84" t="s">
        <v>489</v>
      </c>
      <c r="C551" s="85"/>
      <c r="D551" s="86"/>
      <c r="E551" s="86"/>
      <c r="F551" s="86">
        <f>C551*D551*E551</f>
        <v>0</v>
      </c>
    </row>
    <row r="552" spans="1:6" ht="15" customHeight="1">
      <c r="A552" s="84"/>
      <c r="B552" s="84" t="s">
        <v>490</v>
      </c>
      <c r="C552" s="85"/>
      <c r="D552" s="86"/>
      <c r="E552" s="86"/>
      <c r="F552" s="86">
        <f>C552*D552*E552</f>
        <v>0</v>
      </c>
    </row>
    <row r="553" spans="1:6" ht="15" customHeight="1">
      <c r="A553" s="84"/>
      <c r="B553" s="84" t="s">
        <v>491</v>
      </c>
      <c r="C553" s="85"/>
      <c r="D553" s="86"/>
      <c r="E553" s="86"/>
      <c r="F553" s="86">
        <f>C553*D553*E553</f>
        <v>0</v>
      </c>
    </row>
    <row r="554" spans="1:9" ht="15" customHeight="1">
      <c r="A554" s="74"/>
      <c r="B554" s="97" t="s">
        <v>246</v>
      </c>
      <c r="C554" s="98" t="s">
        <v>201</v>
      </c>
      <c r="D554" s="98" t="s">
        <v>201</v>
      </c>
      <c r="E554" s="98" t="s">
        <v>201</v>
      </c>
      <c r="F554" s="98">
        <f>SUM(F550:F553)</f>
        <v>0</v>
      </c>
      <c r="G554" s="112"/>
      <c r="H554" s="79">
        <v>244</v>
      </c>
      <c r="I554" s="79" t="s">
        <v>426</v>
      </c>
    </row>
    <row r="555" spans="1:13" ht="24" customHeight="1">
      <c r="A555" s="320" t="s">
        <v>8</v>
      </c>
      <c r="B555" s="321"/>
      <c r="C555" s="321"/>
      <c r="D555" s="321"/>
      <c r="E555" s="321"/>
      <c r="F555" s="322"/>
      <c r="H555" s="87"/>
      <c r="I555" s="87"/>
      <c r="J555" s="87"/>
      <c r="L555" s="87"/>
      <c r="M555" s="87"/>
    </row>
    <row r="556" spans="1:6" ht="14.25" customHeight="1">
      <c r="A556" s="84"/>
      <c r="B556" s="84" t="s">
        <v>488</v>
      </c>
      <c r="C556" s="85"/>
      <c r="D556" s="86"/>
      <c r="E556" s="86"/>
      <c r="F556" s="86">
        <f>C556*D556*E556</f>
        <v>0</v>
      </c>
    </row>
    <row r="557" spans="1:6" ht="14.25" customHeight="1">
      <c r="A557" s="84"/>
      <c r="B557" s="84" t="s">
        <v>489</v>
      </c>
      <c r="C557" s="85"/>
      <c r="D557" s="86"/>
      <c r="E557" s="86"/>
      <c r="F557" s="86">
        <f>C557*D557*E557</f>
        <v>0</v>
      </c>
    </row>
    <row r="558" spans="1:6" ht="14.25" customHeight="1">
      <c r="A558" s="84"/>
      <c r="B558" s="84" t="s">
        <v>490</v>
      </c>
      <c r="C558" s="85"/>
      <c r="D558" s="86"/>
      <c r="E558" s="86"/>
      <c r="F558" s="86">
        <f>C558*D558*E558</f>
        <v>0</v>
      </c>
    </row>
    <row r="559" spans="1:6" ht="14.25" customHeight="1">
      <c r="A559" s="84"/>
      <c r="B559" s="84" t="s">
        <v>491</v>
      </c>
      <c r="C559" s="85"/>
      <c r="D559" s="86"/>
      <c r="E559" s="86"/>
      <c r="F559" s="86">
        <f>C559*D559*E559</f>
        <v>0</v>
      </c>
    </row>
    <row r="560" spans="1:9" ht="15" customHeight="1">
      <c r="A560" s="74"/>
      <c r="B560" s="97" t="s">
        <v>246</v>
      </c>
      <c r="C560" s="98" t="s">
        <v>201</v>
      </c>
      <c r="D560" s="98" t="s">
        <v>201</v>
      </c>
      <c r="E560" s="98" t="s">
        <v>201</v>
      </c>
      <c r="F560" s="98">
        <f>SUM(F556:F559)</f>
        <v>0</v>
      </c>
      <c r="G560" s="112"/>
      <c r="H560" s="79">
        <v>244</v>
      </c>
      <c r="I560" s="79" t="s">
        <v>426</v>
      </c>
    </row>
    <row r="561" ht="15" customHeight="1"/>
    <row r="562" spans="1:6" ht="15" customHeight="1">
      <c r="A562" s="332" t="s">
        <v>411</v>
      </c>
      <c r="B562" s="332"/>
      <c r="C562" s="332"/>
      <c r="D562" s="332"/>
      <c r="E562" s="332"/>
      <c r="F562" s="332"/>
    </row>
    <row r="563" ht="15" customHeight="1"/>
    <row r="564" spans="1:5" ht="15" customHeight="1">
      <c r="A564" s="326" t="s">
        <v>361</v>
      </c>
      <c r="B564" s="326" t="s">
        <v>192</v>
      </c>
      <c r="C564" s="326" t="s">
        <v>412</v>
      </c>
      <c r="D564" s="326" t="s">
        <v>413</v>
      </c>
      <c r="E564" s="326" t="s">
        <v>414</v>
      </c>
    </row>
    <row r="565" spans="1:5" ht="15" customHeight="1">
      <c r="A565" s="326"/>
      <c r="B565" s="326"/>
      <c r="C565" s="326"/>
      <c r="D565" s="326"/>
      <c r="E565" s="326"/>
    </row>
    <row r="566" spans="1:13" s="87" customFormat="1" ht="15" customHeight="1">
      <c r="A566" s="326"/>
      <c r="B566" s="326"/>
      <c r="C566" s="326"/>
      <c r="D566" s="326"/>
      <c r="E566" s="326"/>
      <c r="F566" s="5"/>
      <c r="G566" s="113"/>
      <c r="H566" s="5"/>
      <c r="I566" s="5"/>
      <c r="J566" s="5"/>
      <c r="K566" s="134"/>
      <c r="L566" s="5"/>
      <c r="M566" s="5"/>
    </row>
    <row r="567" spans="1:13" ht="15" customHeight="1">
      <c r="A567" s="83">
        <v>1</v>
      </c>
      <c r="B567" s="83">
        <v>2</v>
      </c>
      <c r="C567" s="83">
        <v>3</v>
      </c>
      <c r="D567" s="83">
        <v>4</v>
      </c>
      <c r="E567" s="83">
        <v>5</v>
      </c>
      <c r="F567" s="87"/>
      <c r="H567" s="87"/>
      <c r="I567" s="87"/>
      <c r="J567" s="87"/>
      <c r="L567" s="87"/>
      <c r="M567" s="87"/>
    </row>
    <row r="568" spans="1:13" ht="15" customHeight="1">
      <c r="A568" s="320"/>
      <c r="B568" s="321"/>
      <c r="C568" s="321"/>
      <c r="D568" s="321"/>
      <c r="E568" s="322"/>
      <c r="F568" s="87"/>
      <c r="H568" s="87"/>
      <c r="I568" s="87"/>
      <c r="J568" s="87"/>
      <c r="L568" s="87"/>
      <c r="M568" s="87"/>
    </row>
    <row r="569" spans="1:5" ht="15" customHeight="1">
      <c r="A569" s="84"/>
      <c r="B569" s="84"/>
      <c r="C569" s="85"/>
      <c r="D569" s="86"/>
      <c r="E569" s="86">
        <f>C569*D569*1.18</f>
        <v>0</v>
      </c>
    </row>
    <row r="570" spans="1:5" ht="15" customHeight="1">
      <c r="A570" s="84"/>
      <c r="B570" s="84"/>
      <c r="C570" s="85"/>
      <c r="D570" s="86"/>
      <c r="E570" s="86">
        <f>C570*D570*1.18</f>
        <v>0</v>
      </c>
    </row>
    <row r="571" spans="1:9" ht="15" customHeight="1">
      <c r="A571" s="74"/>
      <c r="B571" s="97" t="s">
        <v>246</v>
      </c>
      <c r="C571" s="98" t="s">
        <v>201</v>
      </c>
      <c r="D571" s="98" t="s">
        <v>201</v>
      </c>
      <c r="E571" s="98">
        <f>SUM(E569:E570)</f>
        <v>0</v>
      </c>
      <c r="G571" s="112"/>
      <c r="H571" s="79">
        <v>244</v>
      </c>
      <c r="I571" s="79" t="s">
        <v>426</v>
      </c>
    </row>
    <row r="572" spans="1:13" ht="15" customHeight="1">
      <c r="A572" s="320"/>
      <c r="B572" s="321"/>
      <c r="C572" s="321"/>
      <c r="D572" s="321"/>
      <c r="E572" s="322"/>
      <c r="F572" s="87"/>
      <c r="H572" s="87"/>
      <c r="I572" s="87"/>
      <c r="J572" s="87"/>
      <c r="L572" s="87"/>
      <c r="M572" s="87"/>
    </row>
    <row r="573" spans="1:5" ht="15" customHeight="1">
      <c r="A573" s="84"/>
      <c r="B573" s="84"/>
      <c r="C573" s="85"/>
      <c r="D573" s="86"/>
      <c r="E573" s="86">
        <f>C573*D573*1.18</f>
        <v>0</v>
      </c>
    </row>
    <row r="574" spans="1:5" ht="15" customHeight="1">
      <c r="A574" s="84"/>
      <c r="B574" s="84"/>
      <c r="C574" s="85"/>
      <c r="D574" s="86"/>
      <c r="E574" s="86">
        <f>C574*D574*1.18</f>
        <v>0</v>
      </c>
    </row>
    <row r="575" spans="1:9" ht="15" customHeight="1">
      <c r="A575" s="74"/>
      <c r="B575" s="97" t="s">
        <v>246</v>
      </c>
      <c r="C575" s="98" t="s">
        <v>201</v>
      </c>
      <c r="D575" s="98" t="s">
        <v>201</v>
      </c>
      <c r="E575" s="98">
        <f>SUM(E573:E574)</f>
        <v>0</v>
      </c>
      <c r="G575" s="112"/>
      <c r="H575" s="79">
        <v>244</v>
      </c>
      <c r="I575" s="79" t="s">
        <v>426</v>
      </c>
    </row>
    <row r="576" spans="1:13" ht="15" customHeight="1">
      <c r="A576" s="320"/>
      <c r="B576" s="321"/>
      <c r="C576" s="321"/>
      <c r="D576" s="321"/>
      <c r="E576" s="322"/>
      <c r="F576" s="87"/>
      <c r="H576" s="87"/>
      <c r="I576" s="87"/>
      <c r="J576" s="87"/>
      <c r="L576" s="87"/>
      <c r="M576" s="87"/>
    </row>
    <row r="577" spans="1:5" ht="15" customHeight="1">
      <c r="A577" s="84"/>
      <c r="B577" s="84"/>
      <c r="C577" s="85"/>
      <c r="D577" s="86"/>
      <c r="E577" s="86">
        <f>C577*D577*1.18</f>
        <v>0</v>
      </c>
    </row>
    <row r="578" spans="1:5" ht="15" customHeight="1">
      <c r="A578" s="84"/>
      <c r="B578" s="84"/>
      <c r="C578" s="85"/>
      <c r="D578" s="86"/>
      <c r="E578" s="86">
        <f>C578*D578*1.18</f>
        <v>0</v>
      </c>
    </row>
    <row r="579" spans="1:9" ht="15" customHeight="1">
      <c r="A579" s="74"/>
      <c r="B579" s="97" t="s">
        <v>246</v>
      </c>
      <c r="C579" s="98" t="s">
        <v>201</v>
      </c>
      <c r="D579" s="98" t="s">
        <v>201</v>
      </c>
      <c r="E579" s="98">
        <f>SUM(E577:E578)</f>
        <v>0</v>
      </c>
      <c r="G579" s="112"/>
      <c r="H579" s="79">
        <v>244</v>
      </c>
      <c r="I579" s="79" t="s">
        <v>426</v>
      </c>
    </row>
    <row r="580" ht="15" customHeight="1"/>
    <row r="581" spans="1:6" ht="15" customHeight="1">
      <c r="A581" s="332" t="s">
        <v>415</v>
      </c>
      <c r="B581" s="332"/>
      <c r="C581" s="332"/>
      <c r="D581" s="332"/>
      <c r="E581" s="332"/>
      <c r="F581" s="332"/>
    </row>
    <row r="582" ht="15" customHeight="1"/>
    <row r="583" spans="1:5" ht="15" customHeight="1">
      <c r="A583" s="326" t="s">
        <v>361</v>
      </c>
      <c r="B583" s="326" t="s">
        <v>372</v>
      </c>
      <c r="C583" s="326" t="s">
        <v>416</v>
      </c>
      <c r="D583" s="326" t="s">
        <v>417</v>
      </c>
      <c r="E583" s="326" t="s">
        <v>418</v>
      </c>
    </row>
    <row r="584" spans="1:5" ht="15" customHeight="1">
      <c r="A584" s="326"/>
      <c r="B584" s="326"/>
      <c r="C584" s="326"/>
      <c r="D584" s="326"/>
      <c r="E584" s="326"/>
    </row>
    <row r="585" spans="1:13" s="87" customFormat="1" ht="15" customHeight="1">
      <c r="A585" s="326"/>
      <c r="B585" s="326"/>
      <c r="C585" s="326"/>
      <c r="D585" s="326"/>
      <c r="E585" s="326"/>
      <c r="F585" s="5"/>
      <c r="G585" s="113"/>
      <c r="H585" s="5"/>
      <c r="I585" s="5"/>
      <c r="J585" s="5"/>
      <c r="K585" s="134"/>
      <c r="L585" s="5"/>
      <c r="M585" s="5"/>
    </row>
    <row r="586" spans="1:13" ht="15" customHeight="1">
      <c r="A586" s="83">
        <v>1</v>
      </c>
      <c r="B586" s="83">
        <v>2</v>
      </c>
      <c r="C586" s="83">
        <v>3</v>
      </c>
      <c r="D586" s="83">
        <v>4</v>
      </c>
      <c r="E586" s="83">
        <v>5</v>
      </c>
      <c r="F586" s="87"/>
      <c r="H586" s="87"/>
      <c r="I586" s="87"/>
      <c r="J586" s="87"/>
      <c r="L586" s="87"/>
      <c r="M586" s="87"/>
    </row>
    <row r="587" spans="1:13" ht="60" customHeight="1">
      <c r="A587" s="320" t="s">
        <v>522</v>
      </c>
      <c r="B587" s="321"/>
      <c r="C587" s="321"/>
      <c r="D587" s="321"/>
      <c r="E587" s="322"/>
      <c r="F587" s="87"/>
      <c r="H587" s="87"/>
      <c r="I587" s="87"/>
      <c r="J587" s="87"/>
      <c r="L587" s="87"/>
      <c r="M587" s="87"/>
    </row>
    <row r="588" spans="1:5" ht="15" customHeight="1">
      <c r="A588" s="84">
        <v>1</v>
      </c>
      <c r="B588" s="84" t="s">
        <v>145</v>
      </c>
      <c r="C588" s="85">
        <v>2</v>
      </c>
      <c r="D588" s="86">
        <v>1</v>
      </c>
      <c r="E588" s="86">
        <v>91000</v>
      </c>
    </row>
    <row r="589" spans="1:5" ht="15" customHeight="1">
      <c r="A589" s="84"/>
      <c r="B589" s="84"/>
      <c r="C589" s="85"/>
      <c r="D589" s="86"/>
      <c r="E589" s="86"/>
    </row>
    <row r="590" spans="1:9" ht="15" customHeight="1">
      <c r="A590" s="74"/>
      <c r="B590" s="97" t="s">
        <v>246</v>
      </c>
      <c r="C590" s="98" t="s">
        <v>201</v>
      </c>
      <c r="D590" s="98" t="s">
        <v>201</v>
      </c>
      <c r="E590" s="98">
        <f>SUM(E588:E589)</f>
        <v>91000</v>
      </c>
      <c r="G590" s="112">
        <v>91000</v>
      </c>
      <c r="H590" s="79">
        <v>244</v>
      </c>
      <c r="I590" s="79" t="s">
        <v>426</v>
      </c>
    </row>
    <row r="591" spans="1:13" ht="28.5" customHeight="1">
      <c r="A591" s="320" t="s">
        <v>142</v>
      </c>
      <c r="B591" s="321"/>
      <c r="C591" s="321"/>
      <c r="D591" s="321"/>
      <c r="E591" s="322"/>
      <c r="F591" s="87"/>
      <c r="H591" s="87"/>
      <c r="I591" s="87"/>
      <c r="J591" s="87"/>
      <c r="L591" s="87"/>
      <c r="M591" s="87"/>
    </row>
    <row r="592" spans="1:5" ht="31.5" customHeight="1">
      <c r="A592" s="84">
        <v>1</v>
      </c>
      <c r="B592" s="149" t="s">
        <v>635</v>
      </c>
      <c r="C592" s="85">
        <v>1</v>
      </c>
      <c r="D592" s="86">
        <v>1</v>
      </c>
      <c r="E592" s="86">
        <v>157100</v>
      </c>
    </row>
    <row r="593" spans="1:5" ht="15" customHeight="1">
      <c r="A593" s="84">
        <v>2</v>
      </c>
      <c r="B593" s="84" t="s">
        <v>636</v>
      </c>
      <c r="C593" s="85">
        <v>1</v>
      </c>
      <c r="D593" s="86">
        <v>1</v>
      </c>
      <c r="E593" s="86">
        <v>95600</v>
      </c>
    </row>
    <row r="594" spans="1:5" ht="15" customHeight="1">
      <c r="A594" s="84">
        <v>3</v>
      </c>
      <c r="B594" s="174" t="s">
        <v>637</v>
      </c>
      <c r="C594" s="85">
        <v>1</v>
      </c>
      <c r="D594" s="86">
        <v>1</v>
      </c>
      <c r="E594" s="86">
        <v>100000</v>
      </c>
    </row>
    <row r="595" spans="1:5" ht="15" customHeight="1">
      <c r="A595" s="84">
        <v>4</v>
      </c>
      <c r="B595" s="174" t="s">
        <v>573</v>
      </c>
      <c r="C595" s="85">
        <v>2</v>
      </c>
      <c r="D595" s="86">
        <v>1</v>
      </c>
      <c r="E595" s="86">
        <v>18800</v>
      </c>
    </row>
    <row r="596" spans="1:5" ht="15" customHeight="1">
      <c r="A596" s="84">
        <v>5</v>
      </c>
      <c r="B596" s="174" t="s">
        <v>521</v>
      </c>
      <c r="C596" s="85">
        <v>0</v>
      </c>
      <c r="D596" s="86">
        <v>0</v>
      </c>
      <c r="E596" s="86"/>
    </row>
    <row r="597" spans="1:9" ht="15" customHeight="1">
      <c r="A597" s="74"/>
      <c r="B597" s="97" t="s">
        <v>246</v>
      </c>
      <c r="C597" s="98" t="s">
        <v>201</v>
      </c>
      <c r="D597" s="98" t="s">
        <v>201</v>
      </c>
      <c r="E597" s="98">
        <f>SUM(E592:E596)</f>
        <v>371500</v>
      </c>
      <c r="G597" s="112">
        <f>E597</f>
        <v>371500</v>
      </c>
      <c r="H597" s="79">
        <v>244</v>
      </c>
      <c r="I597" s="79" t="s">
        <v>426</v>
      </c>
    </row>
    <row r="598" spans="1:13" ht="15" customHeight="1">
      <c r="A598" s="320"/>
      <c r="B598" s="321"/>
      <c r="C598" s="321"/>
      <c r="D598" s="321"/>
      <c r="E598" s="322"/>
      <c r="F598" s="87"/>
      <c r="H598" s="87"/>
      <c r="I598" s="87"/>
      <c r="J598" s="87"/>
      <c r="L598" s="87"/>
      <c r="M598" s="87"/>
    </row>
    <row r="599" spans="1:5" ht="15" customHeight="1">
      <c r="A599" s="84"/>
      <c r="B599" s="84" t="s">
        <v>493</v>
      </c>
      <c r="C599" s="85"/>
      <c r="D599" s="86"/>
      <c r="E599" s="86"/>
    </row>
    <row r="600" spans="1:5" ht="15" customHeight="1">
      <c r="A600" s="84"/>
      <c r="B600" s="84"/>
      <c r="C600" s="85"/>
      <c r="D600" s="86"/>
      <c r="E600" s="86"/>
    </row>
    <row r="601" spans="1:9" ht="15" customHeight="1">
      <c r="A601" s="74"/>
      <c r="B601" s="97" t="s">
        <v>246</v>
      </c>
      <c r="C601" s="98" t="s">
        <v>201</v>
      </c>
      <c r="D601" s="98" t="s">
        <v>201</v>
      </c>
      <c r="E601" s="98">
        <f>SUM(E599:E600)</f>
        <v>0</v>
      </c>
      <c r="G601" s="112"/>
      <c r="H601" s="79">
        <v>244</v>
      </c>
      <c r="I601" s="79" t="s">
        <v>426</v>
      </c>
    </row>
    <row r="602" spans="1:13" ht="15" customHeight="1">
      <c r="A602" s="320"/>
      <c r="B602" s="321"/>
      <c r="C602" s="321"/>
      <c r="D602" s="321"/>
      <c r="E602" s="322"/>
      <c r="F602" s="87"/>
      <c r="H602" s="87"/>
      <c r="I602" s="87"/>
      <c r="J602" s="87"/>
      <c r="L602" s="87"/>
      <c r="M602" s="87"/>
    </row>
    <row r="603" spans="1:5" ht="15" customHeight="1">
      <c r="A603" s="84"/>
      <c r="B603" s="84" t="s">
        <v>493</v>
      </c>
      <c r="C603" s="85"/>
      <c r="D603" s="86"/>
      <c r="E603" s="86"/>
    </row>
    <row r="604" spans="1:5" ht="15" customHeight="1">
      <c r="A604" s="84"/>
      <c r="B604" s="84"/>
      <c r="C604" s="85"/>
      <c r="D604" s="86"/>
      <c r="E604" s="86"/>
    </row>
    <row r="605" spans="1:9" ht="15" customHeight="1">
      <c r="A605" s="74"/>
      <c r="B605" s="97" t="s">
        <v>246</v>
      </c>
      <c r="C605" s="98" t="s">
        <v>201</v>
      </c>
      <c r="D605" s="98" t="s">
        <v>201</v>
      </c>
      <c r="E605" s="98">
        <f>SUM(E603:E604)</f>
        <v>0</v>
      </c>
      <c r="G605" s="112"/>
      <c r="H605" s="79">
        <v>244</v>
      </c>
      <c r="I605" s="79" t="s">
        <v>426</v>
      </c>
    </row>
    <row r="606" spans="1:13" ht="24.75" customHeight="1">
      <c r="A606" s="320"/>
      <c r="B606" s="321"/>
      <c r="C606" s="321"/>
      <c r="D606" s="321"/>
      <c r="E606" s="322"/>
      <c r="F606" s="87"/>
      <c r="H606" s="87"/>
      <c r="I606" s="87"/>
      <c r="J606" s="87"/>
      <c r="L606" s="87"/>
      <c r="M606" s="87"/>
    </row>
    <row r="607" spans="1:5" ht="15" customHeight="1">
      <c r="A607" s="84"/>
      <c r="B607" s="84" t="s">
        <v>493</v>
      </c>
      <c r="C607" s="85"/>
      <c r="D607" s="86"/>
      <c r="E607" s="86"/>
    </row>
    <row r="608" spans="1:5" ht="15" customHeight="1">
      <c r="A608" s="84"/>
      <c r="B608" s="84"/>
      <c r="C608" s="85"/>
      <c r="D608" s="86"/>
      <c r="E608" s="86"/>
    </row>
    <row r="609" spans="1:9" ht="15" customHeight="1">
      <c r="A609" s="74"/>
      <c r="B609" s="97" t="s">
        <v>246</v>
      </c>
      <c r="C609" s="98" t="s">
        <v>201</v>
      </c>
      <c r="D609" s="98" t="s">
        <v>201</v>
      </c>
      <c r="E609" s="98">
        <f>SUM(E607:E608)</f>
        <v>0</v>
      </c>
      <c r="G609" s="112"/>
      <c r="H609" s="79">
        <v>244</v>
      </c>
      <c r="I609" s="79" t="s">
        <v>426</v>
      </c>
    </row>
    <row r="610" spans="1:13" ht="24.75" customHeight="1">
      <c r="A610" s="320" t="s">
        <v>91</v>
      </c>
      <c r="B610" s="321"/>
      <c r="C610" s="321"/>
      <c r="D610" s="321"/>
      <c r="E610" s="322"/>
      <c r="F610" s="87"/>
      <c r="H610" s="87"/>
      <c r="I610" s="87"/>
      <c r="J610" s="87"/>
      <c r="L610" s="87"/>
      <c r="M610" s="87"/>
    </row>
    <row r="611" spans="1:5" ht="15" customHeight="1">
      <c r="A611" s="84"/>
      <c r="B611" s="84" t="s">
        <v>493</v>
      </c>
      <c r="C611" s="85"/>
      <c r="D611" s="86"/>
      <c r="E611" s="86"/>
    </row>
    <row r="612" spans="1:5" ht="15" customHeight="1">
      <c r="A612" s="84"/>
      <c r="B612" s="84"/>
      <c r="C612" s="85"/>
      <c r="D612" s="86"/>
      <c r="E612" s="86"/>
    </row>
    <row r="613" spans="1:9" ht="15" customHeight="1">
      <c r="A613" s="74"/>
      <c r="B613" s="97" t="s">
        <v>246</v>
      </c>
      <c r="C613" s="98" t="s">
        <v>201</v>
      </c>
      <c r="D613" s="98" t="s">
        <v>201</v>
      </c>
      <c r="E613" s="98">
        <f>SUM(E611:E612)</f>
        <v>0</v>
      </c>
      <c r="G613" s="112"/>
      <c r="H613" s="79">
        <v>244</v>
      </c>
      <c r="I613" s="79" t="s">
        <v>426</v>
      </c>
    </row>
    <row r="614" spans="1:13" ht="24.75" customHeight="1">
      <c r="A614" s="320"/>
      <c r="B614" s="321"/>
      <c r="C614" s="321"/>
      <c r="D614" s="321"/>
      <c r="E614" s="322"/>
      <c r="F614" s="87"/>
      <c r="H614" s="87"/>
      <c r="I614" s="87"/>
      <c r="J614" s="87"/>
      <c r="L614" s="87"/>
      <c r="M614" s="87"/>
    </row>
    <row r="615" spans="1:5" ht="15" customHeight="1">
      <c r="A615" s="84"/>
      <c r="B615" s="84" t="s">
        <v>493</v>
      </c>
      <c r="C615" s="85"/>
      <c r="D615" s="86"/>
      <c r="E615" s="86"/>
    </row>
    <row r="616" spans="1:5" ht="15" customHeight="1">
      <c r="A616" s="84"/>
      <c r="B616" s="84"/>
      <c r="C616" s="85"/>
      <c r="D616" s="86"/>
      <c r="E616" s="86"/>
    </row>
    <row r="617" spans="1:9" ht="15" customHeight="1">
      <c r="A617" s="74"/>
      <c r="B617" s="97" t="s">
        <v>246</v>
      </c>
      <c r="C617" s="98" t="s">
        <v>201</v>
      </c>
      <c r="D617" s="98" t="s">
        <v>201</v>
      </c>
      <c r="E617" s="98">
        <f>SUM(E615:E616)</f>
        <v>0</v>
      </c>
      <c r="G617" s="112"/>
      <c r="H617" s="79">
        <v>244</v>
      </c>
      <c r="I617" s="79" t="s">
        <v>426</v>
      </c>
    </row>
    <row r="618" spans="1:13" ht="24.75" customHeight="1">
      <c r="A618" s="320"/>
      <c r="B618" s="321"/>
      <c r="C618" s="321"/>
      <c r="D618" s="321"/>
      <c r="E618" s="322"/>
      <c r="F618" s="87"/>
      <c r="H618" s="87"/>
      <c r="I618" s="87"/>
      <c r="J618" s="87"/>
      <c r="L618" s="87"/>
      <c r="M618" s="87"/>
    </row>
    <row r="619" spans="1:5" ht="15" customHeight="1">
      <c r="A619" s="84"/>
      <c r="B619" s="84" t="s">
        <v>493</v>
      </c>
      <c r="C619" s="85"/>
      <c r="D619" s="86"/>
      <c r="E619" s="86"/>
    </row>
    <row r="620" spans="1:5" ht="15" customHeight="1">
      <c r="A620" s="84"/>
      <c r="B620" s="84"/>
      <c r="C620" s="85"/>
      <c r="D620" s="86"/>
      <c r="E620" s="86"/>
    </row>
    <row r="621" spans="1:9" ht="15" customHeight="1">
      <c r="A621" s="74"/>
      <c r="B621" s="97" t="s">
        <v>246</v>
      </c>
      <c r="C621" s="98" t="s">
        <v>201</v>
      </c>
      <c r="D621" s="98" t="s">
        <v>201</v>
      </c>
      <c r="E621" s="98">
        <f>SUM(E619:E620)</f>
        <v>0</v>
      </c>
      <c r="G621" s="112"/>
      <c r="H621" s="79">
        <v>244</v>
      </c>
      <c r="I621" s="79" t="s">
        <v>426</v>
      </c>
    </row>
    <row r="622" spans="1:13" ht="24.75" customHeight="1">
      <c r="A622" s="320"/>
      <c r="B622" s="321"/>
      <c r="C622" s="321"/>
      <c r="D622" s="321"/>
      <c r="E622" s="322"/>
      <c r="F622" s="87"/>
      <c r="H622" s="87"/>
      <c r="I622" s="87"/>
      <c r="J622" s="87"/>
      <c r="L622" s="87"/>
      <c r="M622" s="87"/>
    </row>
    <row r="623" spans="1:5" ht="15" customHeight="1">
      <c r="A623" s="84"/>
      <c r="B623" s="84" t="s">
        <v>493</v>
      </c>
      <c r="C623" s="85"/>
      <c r="D623" s="86"/>
      <c r="E623" s="86"/>
    </row>
    <row r="624" spans="1:5" ht="15" customHeight="1">
      <c r="A624" s="84"/>
      <c r="B624" s="84"/>
      <c r="C624" s="85"/>
      <c r="D624" s="86"/>
      <c r="E624" s="86"/>
    </row>
    <row r="625" spans="1:9" ht="15" customHeight="1">
      <c r="A625" s="74"/>
      <c r="B625" s="97" t="s">
        <v>246</v>
      </c>
      <c r="C625" s="98" t="s">
        <v>201</v>
      </c>
      <c r="D625" s="98" t="s">
        <v>201</v>
      </c>
      <c r="E625" s="98">
        <f>SUM(E623:E624)</f>
        <v>0</v>
      </c>
      <c r="G625" s="112"/>
      <c r="H625" s="79">
        <v>244</v>
      </c>
      <c r="I625" s="79" t="s">
        <v>426</v>
      </c>
    </row>
    <row r="626" spans="1:13" ht="27" customHeight="1">
      <c r="A626" s="320" t="s">
        <v>8</v>
      </c>
      <c r="B626" s="321"/>
      <c r="C626" s="321"/>
      <c r="D626" s="321"/>
      <c r="E626" s="322"/>
      <c r="F626" s="87"/>
      <c r="H626" s="87"/>
      <c r="I626" s="87"/>
      <c r="J626" s="87"/>
      <c r="L626" s="87"/>
      <c r="M626" s="87"/>
    </row>
    <row r="627" spans="1:5" ht="15" customHeight="1">
      <c r="A627" s="84"/>
      <c r="B627" s="84" t="s">
        <v>493</v>
      </c>
      <c r="C627" s="85"/>
      <c r="D627" s="86"/>
      <c r="E627" s="86"/>
    </row>
    <row r="628" spans="1:5" ht="15" customHeight="1">
      <c r="A628" s="84"/>
      <c r="B628" s="84"/>
      <c r="C628" s="85"/>
      <c r="D628" s="86"/>
      <c r="E628" s="86"/>
    </row>
    <row r="629" spans="1:9" ht="15" customHeight="1">
      <c r="A629" s="74"/>
      <c r="B629" s="97" t="s">
        <v>246</v>
      </c>
      <c r="C629" s="98" t="s">
        <v>201</v>
      </c>
      <c r="D629" s="98" t="s">
        <v>201</v>
      </c>
      <c r="E629" s="98">
        <f>SUM(E627:E628)</f>
        <v>0</v>
      </c>
      <c r="G629" s="112"/>
      <c r="H629" s="79">
        <v>244</v>
      </c>
      <c r="I629" s="79" t="s">
        <v>426</v>
      </c>
    </row>
    <row r="630" ht="15" customHeight="1"/>
    <row r="631" spans="1:6" ht="15" customHeight="1">
      <c r="A631" s="332" t="s">
        <v>419</v>
      </c>
      <c r="B631" s="332"/>
      <c r="C631" s="332"/>
      <c r="D631" s="332"/>
      <c r="E631" s="332"/>
      <c r="F631" s="332"/>
    </row>
    <row r="632" ht="15" customHeight="1"/>
    <row r="633" spans="1:4" ht="15" customHeight="1">
      <c r="A633" s="333" t="s">
        <v>361</v>
      </c>
      <c r="B633" s="333" t="s">
        <v>372</v>
      </c>
      <c r="C633" s="333" t="s">
        <v>420</v>
      </c>
      <c r="D633" s="333" t="s">
        <v>421</v>
      </c>
    </row>
    <row r="634" spans="1:4" ht="15" customHeight="1">
      <c r="A634" s="334"/>
      <c r="B634" s="334"/>
      <c r="C634" s="334"/>
      <c r="D634" s="334"/>
    </row>
    <row r="635" spans="1:13" s="87" customFormat="1" ht="15" customHeight="1">
      <c r="A635" s="335"/>
      <c r="B635" s="335"/>
      <c r="C635" s="335"/>
      <c r="D635" s="335"/>
      <c r="E635" s="5"/>
      <c r="F635" s="5"/>
      <c r="G635" s="113"/>
      <c r="H635" s="5"/>
      <c r="I635" s="5"/>
      <c r="J635" s="5"/>
      <c r="K635" s="134"/>
      <c r="L635" s="5"/>
      <c r="M635" s="5"/>
    </row>
    <row r="636" spans="1:13" ht="15" customHeight="1">
      <c r="A636" s="83">
        <v>1</v>
      </c>
      <c r="B636" s="83">
        <v>2</v>
      </c>
      <c r="C636" s="83">
        <v>3</v>
      </c>
      <c r="D636" s="83">
        <v>4</v>
      </c>
      <c r="E636" s="87"/>
      <c r="F636" s="87"/>
      <c r="H636" s="87"/>
      <c r="I636" s="87"/>
      <c r="J636" s="87"/>
      <c r="L636" s="87"/>
      <c r="M636" s="87"/>
    </row>
    <row r="637" spans="1:13" ht="59.25" customHeight="1">
      <c r="A637" s="320" t="s">
        <v>523</v>
      </c>
      <c r="B637" s="321"/>
      <c r="C637" s="321"/>
      <c r="D637" s="322"/>
      <c r="E637" s="87"/>
      <c r="F637" s="87"/>
      <c r="H637" s="87"/>
      <c r="I637" s="87"/>
      <c r="J637" s="87"/>
      <c r="L637" s="87"/>
      <c r="M637" s="87"/>
    </row>
    <row r="638" spans="1:4" ht="15" customHeight="1">
      <c r="A638" s="84">
        <v>1</v>
      </c>
      <c r="B638" s="84" t="s">
        <v>186</v>
      </c>
      <c r="C638" s="85">
        <v>1</v>
      </c>
      <c r="D638" s="86">
        <v>289000</v>
      </c>
    </row>
    <row r="639" spans="1:4" ht="15" customHeight="1">
      <c r="A639" s="84"/>
      <c r="B639" s="84"/>
      <c r="C639" s="85"/>
      <c r="D639" s="86"/>
    </row>
    <row r="640" spans="1:9" ht="15" customHeight="1">
      <c r="A640" s="74"/>
      <c r="B640" s="97" t="s">
        <v>246</v>
      </c>
      <c r="C640" s="98" t="s">
        <v>201</v>
      </c>
      <c r="D640" s="98">
        <f>SUM(D638:D639)</f>
        <v>289000</v>
      </c>
      <c r="G640" s="112">
        <v>289000</v>
      </c>
      <c r="H640" s="79">
        <v>244</v>
      </c>
      <c r="I640" s="79" t="s">
        <v>426</v>
      </c>
    </row>
    <row r="641" spans="1:13" ht="26.25" customHeight="1">
      <c r="A641" s="320" t="s">
        <v>590</v>
      </c>
      <c r="B641" s="321"/>
      <c r="C641" s="321"/>
      <c r="D641" s="322"/>
      <c r="E641" s="87"/>
      <c r="F641" s="87"/>
      <c r="H641" s="87"/>
      <c r="I641" s="87"/>
      <c r="J641" s="87"/>
      <c r="L641" s="87"/>
      <c r="M641" s="87"/>
    </row>
    <row r="642" spans="1:4" ht="15" customHeight="1">
      <c r="A642" s="84"/>
      <c r="B642" s="84" t="s">
        <v>591</v>
      </c>
      <c r="C642" s="85"/>
      <c r="D642" s="86">
        <v>0</v>
      </c>
    </row>
    <row r="643" spans="1:4" ht="15" customHeight="1">
      <c r="A643" s="84"/>
      <c r="B643" s="84"/>
      <c r="C643" s="85"/>
      <c r="D643" s="86"/>
    </row>
    <row r="644" spans="1:9" ht="15" customHeight="1">
      <c r="A644" s="74"/>
      <c r="B644" s="97" t="s">
        <v>246</v>
      </c>
      <c r="C644" s="98" t="s">
        <v>201</v>
      </c>
      <c r="D644" s="98">
        <f>SUM(D642:D643)</f>
        <v>0</v>
      </c>
      <c r="G644" s="112">
        <v>0</v>
      </c>
      <c r="H644" s="79">
        <v>244</v>
      </c>
      <c r="I644" s="79" t="s">
        <v>426</v>
      </c>
    </row>
    <row r="645" spans="1:13" ht="15" customHeight="1">
      <c r="A645" s="320"/>
      <c r="B645" s="321"/>
      <c r="C645" s="321"/>
      <c r="D645" s="322"/>
      <c r="E645" s="87"/>
      <c r="F645" s="87"/>
      <c r="H645" s="87"/>
      <c r="I645" s="87"/>
      <c r="J645" s="87"/>
      <c r="L645" s="87"/>
      <c r="M645" s="87"/>
    </row>
    <row r="646" spans="1:4" ht="15" customHeight="1">
      <c r="A646" s="84"/>
      <c r="B646" s="84" t="s">
        <v>2</v>
      </c>
      <c r="C646" s="85"/>
      <c r="D646" s="86"/>
    </row>
    <row r="647" spans="1:4" ht="15" customHeight="1">
      <c r="A647" s="84"/>
      <c r="B647" s="84"/>
      <c r="C647" s="85"/>
      <c r="D647" s="86"/>
    </row>
    <row r="648" spans="1:9" ht="15" customHeight="1">
      <c r="A648" s="74"/>
      <c r="B648" s="97" t="s">
        <v>246</v>
      </c>
      <c r="C648" s="98" t="s">
        <v>201</v>
      </c>
      <c r="D648" s="98">
        <f>SUM(D646:D647)</f>
        <v>0</v>
      </c>
      <c r="G648" s="112"/>
      <c r="H648" s="79">
        <v>244</v>
      </c>
      <c r="I648" s="79" t="s">
        <v>426</v>
      </c>
    </row>
    <row r="649" spans="1:13" ht="15" customHeight="1">
      <c r="A649" s="320"/>
      <c r="B649" s="321"/>
      <c r="C649" s="321"/>
      <c r="D649" s="322"/>
      <c r="E649" s="87"/>
      <c r="F649" s="87"/>
      <c r="H649" s="87"/>
      <c r="I649" s="87"/>
      <c r="J649" s="87"/>
      <c r="L649" s="87"/>
      <c r="M649" s="87"/>
    </row>
    <row r="650" spans="1:4" ht="15" customHeight="1">
      <c r="A650" s="84"/>
      <c r="B650" s="84" t="s">
        <v>2</v>
      </c>
      <c r="C650" s="85"/>
      <c r="D650" s="86"/>
    </row>
    <row r="651" spans="1:4" ht="15" customHeight="1">
      <c r="A651" s="84"/>
      <c r="B651" s="84"/>
      <c r="C651" s="85"/>
      <c r="D651" s="86"/>
    </row>
    <row r="652" spans="1:9" ht="15" customHeight="1">
      <c r="A652" s="74"/>
      <c r="B652" s="97" t="s">
        <v>246</v>
      </c>
      <c r="C652" s="98" t="s">
        <v>201</v>
      </c>
      <c r="D652" s="98">
        <f>SUM(D650:D651)</f>
        <v>0</v>
      </c>
      <c r="G652" s="112"/>
      <c r="H652" s="79">
        <v>244</v>
      </c>
      <c r="I652" s="79" t="s">
        <v>426</v>
      </c>
    </row>
    <row r="653" spans="1:13" ht="40.5" customHeight="1">
      <c r="A653" s="320" t="s">
        <v>96</v>
      </c>
      <c r="B653" s="321"/>
      <c r="C653" s="321"/>
      <c r="D653" s="322"/>
      <c r="E653" s="87"/>
      <c r="F653" s="87"/>
      <c r="H653" s="87"/>
      <c r="I653" s="87"/>
      <c r="J653" s="87"/>
      <c r="L653" s="87"/>
      <c r="M653" s="87"/>
    </row>
    <row r="654" spans="1:4" ht="15" customHeight="1">
      <c r="A654" s="84"/>
      <c r="B654" s="84" t="s">
        <v>2</v>
      </c>
      <c r="C654" s="85"/>
      <c r="D654" s="86"/>
    </row>
    <row r="655" spans="1:4" ht="15" customHeight="1">
      <c r="A655" s="84"/>
      <c r="B655" s="84"/>
      <c r="C655" s="85"/>
      <c r="D655" s="86"/>
    </row>
    <row r="656" spans="1:9" ht="15" customHeight="1">
      <c r="A656" s="74"/>
      <c r="B656" s="97" t="s">
        <v>246</v>
      </c>
      <c r="C656" s="98" t="s">
        <v>201</v>
      </c>
      <c r="D656" s="98">
        <f>SUM(D654:D655)</f>
        <v>0</v>
      </c>
      <c r="G656" s="112"/>
      <c r="H656" s="79">
        <v>244</v>
      </c>
      <c r="I656" s="79" t="s">
        <v>426</v>
      </c>
    </row>
    <row r="657" spans="1:13" ht="50.25" customHeight="1">
      <c r="A657" s="320" t="s">
        <v>644</v>
      </c>
      <c r="B657" s="321"/>
      <c r="C657" s="321"/>
      <c r="D657" s="322"/>
      <c r="E657" s="87"/>
      <c r="F657" s="87"/>
      <c r="H657" s="87"/>
      <c r="I657" s="87"/>
      <c r="J657" s="87"/>
      <c r="L657" s="87"/>
      <c r="M657" s="87"/>
    </row>
    <row r="658" spans="1:4" ht="15" customHeight="1">
      <c r="A658" s="84"/>
      <c r="B658" s="84" t="s">
        <v>2</v>
      </c>
      <c r="C658" s="85">
        <v>1</v>
      </c>
      <c r="D658" s="86">
        <v>700000</v>
      </c>
    </row>
    <row r="659" spans="1:4" ht="15" customHeight="1">
      <c r="A659" s="84"/>
      <c r="B659" s="84"/>
      <c r="C659" s="85"/>
      <c r="D659" s="86"/>
    </row>
    <row r="660" spans="1:9" ht="15" customHeight="1">
      <c r="A660" s="74"/>
      <c r="B660" s="97" t="s">
        <v>246</v>
      </c>
      <c r="C660" s="98" t="s">
        <v>201</v>
      </c>
      <c r="D660" s="98">
        <f>SUM(D658:D659)</f>
        <v>700000</v>
      </c>
      <c r="G660" s="112">
        <v>700000</v>
      </c>
      <c r="H660" s="79">
        <v>244</v>
      </c>
      <c r="I660" s="79" t="s">
        <v>426</v>
      </c>
    </row>
    <row r="661" spans="1:13" ht="29.25" customHeight="1">
      <c r="A661" s="320" t="s">
        <v>95</v>
      </c>
      <c r="B661" s="321"/>
      <c r="C661" s="321"/>
      <c r="D661" s="322"/>
      <c r="E661" s="87"/>
      <c r="F661" s="87"/>
      <c r="H661" s="87"/>
      <c r="I661" s="87"/>
      <c r="J661" s="87"/>
      <c r="L661" s="87"/>
      <c r="M661" s="87"/>
    </row>
    <row r="662" spans="1:4" ht="15" customHeight="1">
      <c r="A662" s="84"/>
      <c r="B662" s="84" t="s">
        <v>2</v>
      </c>
      <c r="C662" s="85"/>
      <c r="D662" s="86"/>
    </row>
    <row r="663" spans="1:4" ht="15" customHeight="1">
      <c r="A663" s="84"/>
      <c r="B663" s="84"/>
      <c r="C663" s="85"/>
      <c r="D663" s="86"/>
    </row>
    <row r="664" spans="1:9" ht="15" customHeight="1">
      <c r="A664" s="74"/>
      <c r="B664" s="97" t="s">
        <v>246</v>
      </c>
      <c r="C664" s="98" t="s">
        <v>201</v>
      </c>
      <c r="D664" s="98">
        <f>SUM(D662:D663)</f>
        <v>0</v>
      </c>
      <c r="G664" s="112"/>
      <c r="H664" s="79">
        <v>244</v>
      </c>
      <c r="I664" s="79" t="s">
        <v>426</v>
      </c>
    </row>
    <row r="665" spans="1:13" ht="25.5" customHeight="1">
      <c r="A665" s="320" t="s">
        <v>93</v>
      </c>
      <c r="B665" s="321"/>
      <c r="C665" s="321"/>
      <c r="D665" s="322"/>
      <c r="E665" s="87"/>
      <c r="F665" s="87"/>
      <c r="H665" s="87"/>
      <c r="I665" s="87"/>
      <c r="J665" s="87"/>
      <c r="L665" s="87"/>
      <c r="M665" s="87"/>
    </row>
    <row r="666" spans="1:4" ht="15" customHeight="1">
      <c r="A666" s="84"/>
      <c r="B666" s="84" t="s">
        <v>2</v>
      </c>
      <c r="C666" s="85"/>
      <c r="D666" s="86"/>
    </row>
    <row r="667" spans="1:4" ht="15" customHeight="1">
      <c r="A667" s="84"/>
      <c r="B667" s="88" t="s">
        <v>496</v>
      </c>
      <c r="C667" s="85"/>
      <c r="D667" s="86"/>
    </row>
    <row r="668" spans="1:4" ht="14.25" customHeight="1">
      <c r="A668" s="84"/>
      <c r="B668" s="84" t="s">
        <v>0</v>
      </c>
      <c r="C668" s="85"/>
      <c r="D668" s="86"/>
    </row>
    <row r="669" spans="1:4" ht="15" customHeight="1">
      <c r="A669" s="84"/>
      <c r="B669" s="84"/>
      <c r="C669" s="85"/>
      <c r="D669" s="86"/>
    </row>
    <row r="670" spans="1:9" ht="15" customHeight="1">
      <c r="A670" s="74"/>
      <c r="B670" s="97" t="s">
        <v>246</v>
      </c>
      <c r="C670" s="98" t="s">
        <v>201</v>
      </c>
      <c r="D670" s="98">
        <f>SUM(D666:D669)</f>
        <v>0</v>
      </c>
      <c r="G670" s="112"/>
      <c r="H670" s="79">
        <v>244</v>
      </c>
      <c r="I670" s="79" t="s">
        <v>426</v>
      </c>
    </row>
    <row r="671" spans="1:13" ht="38.25" customHeight="1">
      <c r="A671" s="320" t="s">
        <v>585</v>
      </c>
      <c r="B671" s="321"/>
      <c r="C671" s="321"/>
      <c r="D671" s="322"/>
      <c r="E671" s="87"/>
      <c r="F671" s="87"/>
      <c r="H671" s="87"/>
      <c r="I671" s="87"/>
      <c r="J671" s="87"/>
      <c r="L671" s="87"/>
      <c r="M671" s="87"/>
    </row>
    <row r="672" spans="1:4" ht="15" customHeight="1">
      <c r="A672" s="84"/>
      <c r="B672" s="84" t="s">
        <v>2</v>
      </c>
      <c r="C672" s="85"/>
      <c r="D672" s="86"/>
    </row>
    <row r="673" spans="1:4" ht="15" customHeight="1">
      <c r="A673" s="84"/>
      <c r="B673" s="84"/>
      <c r="C673" s="85"/>
      <c r="D673" s="86"/>
    </row>
    <row r="674" spans="1:9" ht="15" customHeight="1">
      <c r="A674" s="74"/>
      <c r="B674" s="97" t="s">
        <v>246</v>
      </c>
      <c r="C674" s="98" t="s">
        <v>201</v>
      </c>
      <c r="D674" s="98">
        <f>SUM(D672:D673)</f>
        <v>0</v>
      </c>
      <c r="G674" s="112"/>
      <c r="H674" s="79">
        <v>244</v>
      </c>
      <c r="I674" s="79" t="s">
        <v>426</v>
      </c>
    </row>
    <row r="675" spans="1:13" ht="15" customHeight="1">
      <c r="A675" s="320"/>
      <c r="B675" s="321"/>
      <c r="C675" s="321"/>
      <c r="D675" s="322"/>
      <c r="E675" s="87"/>
      <c r="F675" s="87"/>
      <c r="H675" s="87"/>
      <c r="I675" s="87"/>
      <c r="J675" s="87"/>
      <c r="L675" s="87"/>
      <c r="M675" s="87"/>
    </row>
    <row r="676" spans="1:4" ht="15" customHeight="1">
      <c r="A676" s="84"/>
      <c r="B676" s="84" t="s">
        <v>4</v>
      </c>
      <c r="C676" s="85"/>
      <c r="D676" s="86"/>
    </row>
    <row r="677" spans="1:4" ht="15" customHeight="1">
      <c r="A677" s="84"/>
      <c r="B677" s="84"/>
      <c r="C677" s="85"/>
      <c r="D677" s="86"/>
    </row>
    <row r="678" spans="1:9" ht="15" customHeight="1">
      <c r="A678" s="74"/>
      <c r="B678" s="97" t="s">
        <v>246</v>
      </c>
      <c r="C678" s="98" t="s">
        <v>201</v>
      </c>
      <c r="D678" s="98">
        <f>SUM(D676:D677)</f>
        <v>0</v>
      </c>
      <c r="G678" s="112"/>
      <c r="H678" s="79">
        <v>244</v>
      </c>
      <c r="I678" s="79" t="s">
        <v>426</v>
      </c>
    </row>
    <row r="679" spans="1:13" ht="15" customHeight="1">
      <c r="A679" s="320"/>
      <c r="B679" s="321"/>
      <c r="C679" s="321"/>
      <c r="D679" s="322"/>
      <c r="E679" s="87"/>
      <c r="F679" s="87"/>
      <c r="H679" s="87"/>
      <c r="I679" s="87"/>
      <c r="J679" s="87"/>
      <c r="L679" s="87"/>
      <c r="M679" s="87"/>
    </row>
    <row r="680" spans="1:4" ht="15" customHeight="1">
      <c r="A680" s="84"/>
      <c r="B680" s="84" t="s">
        <v>4</v>
      </c>
      <c r="C680" s="85"/>
      <c r="D680" s="86"/>
    </row>
    <row r="681" spans="1:4" ht="15" customHeight="1">
      <c r="A681" s="84"/>
      <c r="B681" s="84"/>
      <c r="C681" s="85"/>
      <c r="D681" s="86"/>
    </row>
    <row r="682" spans="1:9" ht="15" customHeight="1">
      <c r="A682" s="74"/>
      <c r="B682" s="97" t="s">
        <v>246</v>
      </c>
      <c r="C682" s="98" t="s">
        <v>201</v>
      </c>
      <c r="D682" s="98">
        <f>SUM(D680:D681)</f>
        <v>0</v>
      </c>
      <c r="G682" s="112"/>
      <c r="H682" s="79">
        <v>244</v>
      </c>
      <c r="I682" s="79" t="s">
        <v>426</v>
      </c>
    </row>
    <row r="683" spans="1:13" ht="15" customHeight="1">
      <c r="A683" s="320"/>
      <c r="B683" s="321"/>
      <c r="C683" s="321"/>
      <c r="D683" s="322"/>
      <c r="E683" s="87"/>
      <c r="F683" s="87"/>
      <c r="H683" s="87"/>
      <c r="I683" s="87"/>
      <c r="J683" s="87"/>
      <c r="L683" s="87"/>
      <c r="M683" s="87"/>
    </row>
    <row r="684" spans="1:4" ht="15" customHeight="1">
      <c r="A684" s="84"/>
      <c r="B684" s="84" t="s">
        <v>4</v>
      </c>
      <c r="C684" s="85"/>
      <c r="D684" s="86"/>
    </row>
    <row r="685" spans="1:4" ht="15" customHeight="1">
      <c r="A685" s="84"/>
      <c r="B685" s="84"/>
      <c r="C685" s="85"/>
      <c r="D685" s="86"/>
    </row>
    <row r="686" spans="1:9" ht="15" customHeight="1">
      <c r="A686" s="74"/>
      <c r="B686" s="97" t="s">
        <v>246</v>
      </c>
      <c r="C686" s="98" t="s">
        <v>201</v>
      </c>
      <c r="D686" s="98">
        <f>SUM(D684:D685)</f>
        <v>0</v>
      </c>
      <c r="G686" s="112"/>
      <c r="H686" s="79">
        <v>244</v>
      </c>
      <c r="I686" s="79" t="s">
        <v>426</v>
      </c>
    </row>
    <row r="687" spans="1:13" ht="15" customHeight="1">
      <c r="A687" s="320"/>
      <c r="B687" s="321"/>
      <c r="C687" s="321"/>
      <c r="D687" s="322"/>
      <c r="E687" s="87"/>
      <c r="F687" s="87"/>
      <c r="H687" s="87"/>
      <c r="I687" s="87"/>
      <c r="J687" s="87"/>
      <c r="L687" s="87"/>
      <c r="M687" s="87"/>
    </row>
    <row r="688" spans="1:4" ht="15" customHeight="1">
      <c r="A688" s="84"/>
      <c r="B688" s="84" t="s">
        <v>4</v>
      </c>
      <c r="C688" s="85"/>
      <c r="D688" s="86"/>
    </row>
    <row r="689" spans="1:4" ht="15" customHeight="1">
      <c r="A689" s="84"/>
      <c r="B689" s="84"/>
      <c r="C689" s="85"/>
      <c r="D689" s="86"/>
    </row>
    <row r="690" spans="1:9" ht="15" customHeight="1">
      <c r="A690" s="74"/>
      <c r="B690" s="97" t="s">
        <v>246</v>
      </c>
      <c r="C690" s="98" t="s">
        <v>201</v>
      </c>
      <c r="D690" s="98">
        <f>SUM(D688:D689)</f>
        <v>0</v>
      </c>
      <c r="G690" s="112"/>
      <c r="H690" s="79">
        <v>244</v>
      </c>
      <c r="I690" s="79" t="s">
        <v>426</v>
      </c>
    </row>
    <row r="691" spans="1:13" ht="15" customHeight="1">
      <c r="A691" s="320"/>
      <c r="B691" s="321"/>
      <c r="C691" s="321"/>
      <c r="D691" s="322"/>
      <c r="E691" s="87"/>
      <c r="F691" s="87"/>
      <c r="H691" s="87"/>
      <c r="I691" s="87"/>
      <c r="J691" s="87"/>
      <c r="L691" s="87"/>
      <c r="M691" s="87"/>
    </row>
    <row r="692" spans="1:4" ht="15" customHeight="1">
      <c r="A692" s="84"/>
      <c r="B692" s="84" t="s">
        <v>4</v>
      </c>
      <c r="C692" s="85"/>
      <c r="D692" s="86"/>
    </row>
    <row r="693" spans="1:4" ht="15" customHeight="1">
      <c r="A693" s="84"/>
      <c r="B693" s="84"/>
      <c r="C693" s="85"/>
      <c r="D693" s="86"/>
    </row>
    <row r="694" spans="1:9" ht="15" customHeight="1">
      <c r="A694" s="74"/>
      <c r="B694" s="97" t="s">
        <v>246</v>
      </c>
      <c r="C694" s="98" t="s">
        <v>201</v>
      </c>
      <c r="D694" s="98">
        <f>SUM(D692:D693)</f>
        <v>0</v>
      </c>
      <c r="G694" s="112"/>
      <c r="H694" s="79">
        <v>244</v>
      </c>
      <c r="I694" s="79" t="s">
        <v>426</v>
      </c>
    </row>
    <row r="695" spans="1:13" ht="37.5" customHeight="1">
      <c r="A695" s="320" t="s">
        <v>8</v>
      </c>
      <c r="B695" s="321"/>
      <c r="C695" s="321"/>
      <c r="D695" s="322"/>
      <c r="E695" s="87"/>
      <c r="F695" s="87"/>
      <c r="H695" s="87"/>
      <c r="I695" s="87"/>
      <c r="J695" s="87"/>
      <c r="L695" s="87"/>
      <c r="M695" s="87"/>
    </row>
    <row r="696" spans="1:4" ht="15" customHeight="1">
      <c r="A696" s="84"/>
      <c r="B696" s="84" t="s">
        <v>2</v>
      </c>
      <c r="C696" s="85"/>
      <c r="D696" s="86"/>
    </row>
    <row r="697" spans="1:4" ht="15" customHeight="1">
      <c r="A697" s="84"/>
      <c r="B697" s="84"/>
      <c r="C697" s="85"/>
      <c r="D697" s="86"/>
    </row>
    <row r="698" spans="1:9" ht="15" customHeight="1">
      <c r="A698" s="74"/>
      <c r="B698" s="97" t="s">
        <v>246</v>
      </c>
      <c r="C698" s="98" t="s">
        <v>201</v>
      </c>
      <c r="D698" s="98">
        <f>SUM(D696:D697)</f>
        <v>0</v>
      </c>
      <c r="G698" s="112"/>
      <c r="H698" s="79">
        <v>244</v>
      </c>
      <c r="I698" s="79" t="s">
        <v>426</v>
      </c>
    </row>
    <row r="699" ht="15" customHeight="1"/>
    <row r="700" spans="1:6" ht="15" customHeight="1">
      <c r="A700" s="332" t="s">
        <v>422</v>
      </c>
      <c r="B700" s="332"/>
      <c r="C700" s="332"/>
      <c r="D700" s="332"/>
      <c r="E700" s="332"/>
      <c r="F700" s="332"/>
    </row>
    <row r="701" ht="15" customHeight="1"/>
    <row r="702" spans="1:5" ht="15" customHeight="1">
      <c r="A702" s="326" t="s">
        <v>361</v>
      </c>
      <c r="B702" s="326" t="s">
        <v>372</v>
      </c>
      <c r="C702" s="326" t="s">
        <v>412</v>
      </c>
      <c r="D702" s="326" t="s">
        <v>423</v>
      </c>
      <c r="E702" s="326" t="s">
        <v>406</v>
      </c>
    </row>
    <row r="703" spans="1:5" ht="15" customHeight="1">
      <c r="A703" s="326"/>
      <c r="B703" s="326"/>
      <c r="C703" s="326"/>
      <c r="D703" s="326"/>
      <c r="E703" s="326"/>
    </row>
    <row r="704" spans="1:13" s="87" customFormat="1" ht="15" customHeight="1">
      <c r="A704" s="326"/>
      <c r="B704" s="326"/>
      <c r="C704" s="326"/>
      <c r="D704" s="326"/>
      <c r="E704" s="326"/>
      <c r="F704" s="5"/>
      <c r="G704" s="113"/>
      <c r="H704" s="5"/>
      <c r="I704" s="5"/>
      <c r="J704" s="5"/>
      <c r="K704" s="134"/>
      <c r="L704" s="5"/>
      <c r="M704" s="5"/>
    </row>
    <row r="705" spans="1:13" ht="15" customHeight="1">
      <c r="A705" s="83">
        <v>1</v>
      </c>
      <c r="B705" s="83">
        <v>2</v>
      </c>
      <c r="C705" s="83">
        <v>3</v>
      </c>
      <c r="D705" s="83">
        <v>4</v>
      </c>
      <c r="E705" s="83">
        <v>5</v>
      </c>
      <c r="F705" s="87"/>
      <c r="H705" s="87"/>
      <c r="I705" s="87"/>
      <c r="J705" s="87"/>
      <c r="L705" s="87"/>
      <c r="M705" s="87"/>
    </row>
    <row r="706" spans="1:13" ht="15" customHeight="1">
      <c r="A706" s="320" t="s">
        <v>159</v>
      </c>
      <c r="B706" s="321"/>
      <c r="C706" s="321"/>
      <c r="D706" s="321"/>
      <c r="E706" s="322"/>
      <c r="F706" s="87"/>
      <c r="H706" s="87"/>
      <c r="I706" s="87"/>
      <c r="J706" s="87"/>
      <c r="L706" s="87"/>
      <c r="M706" s="87"/>
    </row>
    <row r="707" spans="1:5" ht="15" customHeight="1">
      <c r="A707" s="84"/>
      <c r="B707" s="84"/>
      <c r="C707" s="85"/>
      <c r="D707" s="86"/>
      <c r="E707" s="86"/>
    </row>
    <row r="708" spans="1:5" ht="15" customHeight="1">
      <c r="A708" s="84"/>
      <c r="B708" s="84"/>
      <c r="C708" s="85"/>
      <c r="D708" s="86"/>
      <c r="E708" s="86"/>
    </row>
    <row r="709" spans="1:5" ht="15" customHeight="1">
      <c r="A709" s="84"/>
      <c r="B709" s="84"/>
      <c r="C709" s="85"/>
      <c r="D709" s="86"/>
      <c r="E709" s="86"/>
    </row>
    <row r="710" spans="1:5" ht="15" customHeight="1">
      <c r="A710" s="84"/>
      <c r="B710" s="84"/>
      <c r="C710" s="85"/>
      <c r="D710" s="86"/>
      <c r="E710" s="86"/>
    </row>
    <row r="711" spans="1:5" ht="15" customHeight="1">
      <c r="A711" s="84"/>
      <c r="B711" s="84"/>
      <c r="C711" s="85"/>
      <c r="D711" s="86"/>
      <c r="E711" s="86"/>
    </row>
    <row r="712" spans="1:5" ht="15" customHeight="1">
      <c r="A712" s="84"/>
      <c r="B712" s="84"/>
      <c r="C712" s="85"/>
      <c r="D712" s="86"/>
      <c r="E712" s="86"/>
    </row>
    <row r="713" spans="1:9" ht="15" customHeight="1">
      <c r="A713" s="84"/>
      <c r="B713" s="89" t="s">
        <v>5</v>
      </c>
      <c r="C713" s="90">
        <f>SUM(C707:C712)</f>
        <v>0</v>
      </c>
      <c r="D713" s="90" t="s">
        <v>201</v>
      </c>
      <c r="E713" s="90">
        <f>SUM(E707:E712)</f>
        <v>0</v>
      </c>
      <c r="G713" s="112"/>
      <c r="H713" s="79">
        <v>244</v>
      </c>
      <c r="I713" s="79" t="s">
        <v>426</v>
      </c>
    </row>
    <row r="714" spans="1:11" ht="15" customHeight="1">
      <c r="A714" s="84">
        <v>1</v>
      </c>
      <c r="B714" s="84" t="s">
        <v>25</v>
      </c>
      <c r="C714" s="85">
        <v>10</v>
      </c>
      <c r="D714" s="86">
        <v>32.87</v>
      </c>
      <c r="E714" s="86">
        <f>C714*D714</f>
        <v>328.7</v>
      </c>
      <c r="F714" s="113"/>
      <c r="G714" s="5"/>
      <c r="J714" s="134"/>
      <c r="K714" s="5"/>
    </row>
    <row r="715" spans="1:11" ht="15" customHeight="1">
      <c r="A715" s="84">
        <v>2</v>
      </c>
      <c r="B715" s="84" t="s">
        <v>26</v>
      </c>
      <c r="C715" s="85"/>
      <c r="D715" s="86"/>
      <c r="E715" s="86">
        <f aca="true" t="shared" si="3" ref="E715:E741">C715*D715</f>
        <v>0</v>
      </c>
      <c r="F715" s="113"/>
      <c r="G715" s="5"/>
      <c r="J715" s="134"/>
      <c r="K715" s="5"/>
    </row>
    <row r="716" spans="1:11" ht="15" customHeight="1">
      <c r="A716" s="84">
        <v>3</v>
      </c>
      <c r="B716" s="84" t="s">
        <v>27</v>
      </c>
      <c r="C716" s="85">
        <v>10</v>
      </c>
      <c r="D716" s="86">
        <v>125.98</v>
      </c>
      <c r="E716" s="86">
        <f t="shared" si="3"/>
        <v>1259.8</v>
      </c>
      <c r="F716" s="113"/>
      <c r="G716" s="5"/>
      <c r="J716" s="134"/>
      <c r="K716" s="5"/>
    </row>
    <row r="717" spans="1:11" ht="15" customHeight="1">
      <c r="A717" s="84">
        <v>4</v>
      </c>
      <c r="B717" s="84" t="s">
        <v>28</v>
      </c>
      <c r="C717" s="85">
        <v>10</v>
      </c>
      <c r="D717" s="86">
        <v>124.46</v>
      </c>
      <c r="E717" s="86">
        <f t="shared" si="3"/>
        <v>1244.6</v>
      </c>
      <c r="F717" s="113"/>
      <c r="G717" s="5"/>
      <c r="J717" s="134"/>
      <c r="K717" s="5"/>
    </row>
    <row r="718" spans="1:11" ht="15" customHeight="1">
      <c r="A718" s="84">
        <v>5</v>
      </c>
      <c r="B718" s="84" t="s">
        <v>29</v>
      </c>
      <c r="C718" s="85">
        <v>5</v>
      </c>
      <c r="D718" s="86">
        <v>264.53</v>
      </c>
      <c r="E718" s="86">
        <f t="shared" si="3"/>
        <v>1322.6499999999999</v>
      </c>
      <c r="F718" s="113"/>
      <c r="G718" s="5"/>
      <c r="J718" s="134"/>
      <c r="K718" s="5"/>
    </row>
    <row r="719" spans="1:11" ht="15" customHeight="1">
      <c r="A719" s="84">
        <v>6</v>
      </c>
      <c r="B719" s="84" t="s">
        <v>30</v>
      </c>
      <c r="C719" s="85">
        <v>20</v>
      </c>
      <c r="D719" s="86">
        <v>312</v>
      </c>
      <c r="E719" s="86">
        <f t="shared" si="3"/>
        <v>6240</v>
      </c>
      <c r="F719" s="113"/>
      <c r="G719" s="5"/>
      <c r="J719" s="134"/>
      <c r="K719" s="5"/>
    </row>
    <row r="720" spans="1:11" ht="15" customHeight="1">
      <c r="A720" s="84">
        <v>7</v>
      </c>
      <c r="B720" s="84" t="s">
        <v>31</v>
      </c>
      <c r="C720" s="85">
        <v>14</v>
      </c>
      <c r="D720" s="86">
        <v>116.5</v>
      </c>
      <c r="E720" s="86">
        <f t="shared" si="3"/>
        <v>1631</v>
      </c>
      <c r="F720" s="113"/>
      <c r="G720" s="5"/>
      <c r="J720" s="134"/>
      <c r="K720" s="5"/>
    </row>
    <row r="721" spans="1:11" ht="15" customHeight="1">
      <c r="A721" s="84">
        <v>8</v>
      </c>
      <c r="B721" s="84" t="s">
        <v>32</v>
      </c>
      <c r="C721" s="85">
        <v>5</v>
      </c>
      <c r="D721" s="86">
        <v>155.6</v>
      </c>
      <c r="E721" s="86">
        <f t="shared" si="3"/>
        <v>778</v>
      </c>
      <c r="F721" s="113"/>
      <c r="G721" s="5"/>
      <c r="J721" s="134"/>
      <c r="K721" s="5"/>
    </row>
    <row r="722" spans="1:11" ht="15" customHeight="1">
      <c r="A722" s="84">
        <v>9</v>
      </c>
      <c r="B722" s="84" t="s">
        <v>33</v>
      </c>
      <c r="C722" s="85">
        <v>5</v>
      </c>
      <c r="D722" s="86">
        <v>254.55</v>
      </c>
      <c r="E722" s="86">
        <f t="shared" si="3"/>
        <v>1272.75</v>
      </c>
      <c r="F722" s="113"/>
      <c r="G722" s="5"/>
      <c r="J722" s="134"/>
      <c r="K722" s="5"/>
    </row>
    <row r="723" spans="1:11" ht="15" customHeight="1">
      <c r="A723" s="84">
        <v>10</v>
      </c>
      <c r="B723" s="84" t="s">
        <v>34</v>
      </c>
      <c r="C723" s="85">
        <v>10</v>
      </c>
      <c r="D723" s="86">
        <v>4.65</v>
      </c>
      <c r="E723" s="86">
        <f t="shared" si="3"/>
        <v>46.5</v>
      </c>
      <c r="F723" s="113"/>
      <c r="G723" s="5"/>
      <c r="J723" s="134"/>
      <c r="K723" s="5"/>
    </row>
    <row r="724" spans="1:11" ht="15" customHeight="1">
      <c r="A724" s="84">
        <v>11</v>
      </c>
      <c r="B724" s="84" t="s">
        <v>35</v>
      </c>
      <c r="C724" s="85">
        <v>25</v>
      </c>
      <c r="D724" s="86">
        <v>15.6</v>
      </c>
      <c r="E724" s="86">
        <f t="shared" si="3"/>
        <v>390</v>
      </c>
      <c r="F724" s="113"/>
      <c r="G724" s="5"/>
      <c r="J724" s="134"/>
      <c r="K724" s="5"/>
    </row>
    <row r="725" spans="1:11" ht="15" customHeight="1">
      <c r="A725" s="84">
        <v>12</v>
      </c>
      <c r="B725" s="84" t="s">
        <v>36</v>
      </c>
      <c r="C725" s="85">
        <v>26</v>
      </c>
      <c r="D725" s="86">
        <v>22.15</v>
      </c>
      <c r="E725" s="86">
        <f t="shared" si="3"/>
        <v>575.9</v>
      </c>
      <c r="F725" s="113"/>
      <c r="G725" s="5"/>
      <c r="J725" s="134"/>
      <c r="K725" s="5"/>
    </row>
    <row r="726" spans="1:11" ht="15" customHeight="1">
      <c r="A726" s="84">
        <v>13</v>
      </c>
      <c r="B726" s="84" t="s">
        <v>37</v>
      </c>
      <c r="C726" s="85">
        <v>5</v>
      </c>
      <c r="D726" s="86">
        <v>71.98</v>
      </c>
      <c r="E726" s="86">
        <f t="shared" si="3"/>
        <v>359.90000000000003</v>
      </c>
      <c r="F726" s="113"/>
      <c r="G726" s="5"/>
      <c r="J726" s="134"/>
      <c r="K726" s="5"/>
    </row>
    <row r="727" spans="1:11" ht="15" customHeight="1">
      <c r="A727" s="84">
        <v>14</v>
      </c>
      <c r="B727" s="84" t="s">
        <v>38</v>
      </c>
      <c r="C727" s="85"/>
      <c r="D727" s="86">
        <v>211.6</v>
      </c>
      <c r="E727" s="86">
        <f t="shared" si="3"/>
        <v>0</v>
      </c>
      <c r="F727" s="113"/>
      <c r="G727" s="5"/>
      <c r="J727" s="134"/>
      <c r="K727" s="5"/>
    </row>
    <row r="728" spans="1:11" ht="15" customHeight="1">
      <c r="A728" s="84">
        <v>15</v>
      </c>
      <c r="B728" s="84" t="s">
        <v>39</v>
      </c>
      <c r="C728" s="85">
        <v>15</v>
      </c>
      <c r="D728" s="86">
        <v>10.67</v>
      </c>
      <c r="E728" s="86">
        <f t="shared" si="3"/>
        <v>160.05</v>
      </c>
      <c r="F728" s="113"/>
      <c r="G728" s="5"/>
      <c r="J728" s="134"/>
      <c r="K728" s="5"/>
    </row>
    <row r="729" spans="1:11" ht="15" customHeight="1">
      <c r="A729" s="84">
        <v>16</v>
      </c>
      <c r="B729" s="84" t="s">
        <v>40</v>
      </c>
      <c r="C729" s="85">
        <v>15</v>
      </c>
      <c r="D729" s="86">
        <v>48.48</v>
      </c>
      <c r="E729" s="86">
        <f t="shared" si="3"/>
        <v>727.1999999999999</v>
      </c>
      <c r="F729" s="113"/>
      <c r="G729" s="5"/>
      <c r="J729" s="134"/>
      <c r="K729" s="5"/>
    </row>
    <row r="730" spans="1:11" ht="15" customHeight="1">
      <c r="A730" s="84">
        <v>17</v>
      </c>
      <c r="B730" s="84" t="s">
        <v>41</v>
      </c>
      <c r="C730" s="85">
        <v>13</v>
      </c>
      <c r="D730" s="86">
        <v>37.27</v>
      </c>
      <c r="E730" s="86">
        <f t="shared" si="3"/>
        <v>484.51000000000005</v>
      </c>
      <c r="F730" s="113"/>
      <c r="G730" s="5"/>
      <c r="J730" s="134"/>
      <c r="K730" s="5"/>
    </row>
    <row r="731" spans="1:11" ht="15" customHeight="1">
      <c r="A731" s="84">
        <v>18</v>
      </c>
      <c r="B731" s="84" t="s">
        <v>42</v>
      </c>
      <c r="C731" s="85">
        <v>5</v>
      </c>
      <c r="D731" s="86">
        <v>27</v>
      </c>
      <c r="E731" s="86">
        <f t="shared" si="3"/>
        <v>135</v>
      </c>
      <c r="F731" s="113"/>
      <c r="G731" s="5"/>
      <c r="J731" s="134"/>
      <c r="K731" s="5"/>
    </row>
    <row r="732" spans="1:11" ht="15" customHeight="1">
      <c r="A732" s="84">
        <v>19</v>
      </c>
      <c r="B732" s="84" t="s">
        <v>43</v>
      </c>
      <c r="C732" s="85">
        <v>5</v>
      </c>
      <c r="D732" s="86">
        <v>23.79</v>
      </c>
      <c r="E732" s="86">
        <f t="shared" si="3"/>
        <v>118.94999999999999</v>
      </c>
      <c r="F732" s="113"/>
      <c r="G732" s="5"/>
      <c r="J732" s="134"/>
      <c r="K732" s="5"/>
    </row>
    <row r="733" spans="1:11" ht="15" customHeight="1">
      <c r="A733" s="84">
        <v>20</v>
      </c>
      <c r="B733" s="84" t="s">
        <v>44</v>
      </c>
      <c r="C733" s="85">
        <v>5</v>
      </c>
      <c r="D733" s="86">
        <v>19.4</v>
      </c>
      <c r="E733" s="86">
        <f t="shared" si="3"/>
        <v>97</v>
      </c>
      <c r="F733" s="113"/>
      <c r="G733" s="5"/>
      <c r="J733" s="134"/>
      <c r="K733" s="5"/>
    </row>
    <row r="734" spans="1:11" ht="15" customHeight="1">
      <c r="A734" s="84">
        <v>21</v>
      </c>
      <c r="B734" s="84" t="s">
        <v>45</v>
      </c>
      <c r="C734" s="85">
        <v>4</v>
      </c>
      <c r="D734" s="86">
        <v>164.22</v>
      </c>
      <c r="E734" s="86">
        <f t="shared" si="3"/>
        <v>656.88</v>
      </c>
      <c r="F734" s="113"/>
      <c r="G734" s="5"/>
      <c r="J734" s="134"/>
      <c r="K734" s="5"/>
    </row>
    <row r="735" spans="1:11" ht="15" customHeight="1">
      <c r="A735" s="84">
        <v>22</v>
      </c>
      <c r="B735" s="84" t="s">
        <v>46</v>
      </c>
      <c r="C735" s="85">
        <v>5</v>
      </c>
      <c r="D735" s="86">
        <v>75</v>
      </c>
      <c r="E735" s="86">
        <f t="shared" si="3"/>
        <v>375</v>
      </c>
      <c r="F735" s="113"/>
      <c r="G735" s="5"/>
      <c r="J735" s="134"/>
      <c r="K735" s="5"/>
    </row>
    <row r="736" spans="1:11" ht="15" customHeight="1">
      <c r="A736" s="84">
        <v>23</v>
      </c>
      <c r="B736" s="84" t="s">
        <v>47</v>
      </c>
      <c r="C736" s="85"/>
      <c r="D736" s="86"/>
      <c r="E736" s="86">
        <f t="shared" si="3"/>
        <v>0</v>
      </c>
      <c r="F736" s="113"/>
      <c r="G736" s="5"/>
      <c r="J736" s="134"/>
      <c r="K736" s="5"/>
    </row>
    <row r="737" spans="1:11" ht="15" customHeight="1">
      <c r="A737" s="84">
        <v>24</v>
      </c>
      <c r="B737" s="84" t="s">
        <v>48</v>
      </c>
      <c r="C737" s="85">
        <v>3</v>
      </c>
      <c r="D737" s="86">
        <v>320</v>
      </c>
      <c r="E737" s="86">
        <f t="shared" si="3"/>
        <v>960</v>
      </c>
      <c r="F737" s="113"/>
      <c r="G737" s="5"/>
      <c r="J737" s="134"/>
      <c r="K737" s="5"/>
    </row>
    <row r="738" spans="1:11" ht="15" customHeight="1">
      <c r="A738" s="84">
        <v>25</v>
      </c>
      <c r="B738" s="84" t="s">
        <v>49</v>
      </c>
      <c r="C738" s="85">
        <v>0.5</v>
      </c>
      <c r="D738" s="86">
        <v>150</v>
      </c>
      <c r="E738" s="86">
        <f t="shared" si="3"/>
        <v>75</v>
      </c>
      <c r="F738" s="113"/>
      <c r="G738" s="5"/>
      <c r="J738" s="134"/>
      <c r="K738" s="5"/>
    </row>
    <row r="739" spans="1:11" ht="15" customHeight="1">
      <c r="A739" s="84">
        <v>26</v>
      </c>
      <c r="B739" s="84" t="s">
        <v>50</v>
      </c>
      <c r="C739" s="85">
        <v>12</v>
      </c>
      <c r="D739" s="86">
        <v>45</v>
      </c>
      <c r="E739" s="86">
        <f t="shared" si="3"/>
        <v>540</v>
      </c>
      <c r="F739" s="113"/>
      <c r="G739" s="5"/>
      <c r="J739" s="134"/>
      <c r="K739" s="5"/>
    </row>
    <row r="740" spans="1:11" ht="15" customHeight="1">
      <c r="A740" s="84">
        <v>27</v>
      </c>
      <c r="B740" s="84" t="s">
        <v>51</v>
      </c>
      <c r="C740" s="85">
        <v>10</v>
      </c>
      <c r="D740" s="86">
        <v>9.5</v>
      </c>
      <c r="E740" s="86">
        <f t="shared" si="3"/>
        <v>95</v>
      </c>
      <c r="F740" s="113"/>
      <c r="G740" s="5"/>
      <c r="J740" s="134"/>
      <c r="K740" s="5"/>
    </row>
    <row r="741" spans="1:11" ht="15" customHeight="1">
      <c r="A741" s="84">
        <v>28</v>
      </c>
      <c r="B741" s="84" t="s">
        <v>52</v>
      </c>
      <c r="C741" s="85">
        <v>0.5</v>
      </c>
      <c r="D741" s="86">
        <v>85</v>
      </c>
      <c r="E741" s="86">
        <f t="shared" si="3"/>
        <v>42.5</v>
      </c>
      <c r="F741" s="113"/>
      <c r="G741" s="5"/>
      <c r="J741" s="134"/>
      <c r="K741" s="5"/>
    </row>
    <row r="742" spans="1:9" ht="15" customHeight="1">
      <c r="A742" s="84"/>
      <c r="B742" s="89" t="s">
        <v>6</v>
      </c>
      <c r="C742" s="90">
        <f>SUM(C714:C741)</f>
        <v>238</v>
      </c>
      <c r="D742" s="90" t="s">
        <v>201</v>
      </c>
      <c r="E742" s="90">
        <f>SUM(E714:E741)+0.01</f>
        <v>19916.899999999998</v>
      </c>
      <c r="G742" s="112">
        <v>19920</v>
      </c>
      <c r="H742" s="79">
        <v>244</v>
      </c>
      <c r="I742" s="79" t="s">
        <v>426</v>
      </c>
    </row>
    <row r="743" spans="1:5" ht="15" customHeight="1">
      <c r="A743" s="74"/>
      <c r="B743" s="97" t="s">
        <v>246</v>
      </c>
      <c r="C743" s="98">
        <f>C713+C742</f>
        <v>238</v>
      </c>
      <c r="D743" s="98" t="s">
        <v>201</v>
      </c>
      <c r="E743" s="98">
        <f>E713+E742</f>
        <v>19916.899999999998</v>
      </c>
    </row>
    <row r="744" spans="1:13" ht="15" customHeight="1">
      <c r="A744" s="320"/>
      <c r="B744" s="321"/>
      <c r="C744" s="321"/>
      <c r="D744" s="321"/>
      <c r="E744" s="322"/>
      <c r="F744" s="87"/>
      <c r="H744" s="87"/>
      <c r="I744" s="87"/>
      <c r="J744" s="87"/>
      <c r="L744" s="87"/>
      <c r="M744" s="87"/>
    </row>
    <row r="745" spans="1:5" ht="15" customHeight="1">
      <c r="A745" s="84"/>
      <c r="B745" s="84"/>
      <c r="C745" s="85"/>
      <c r="D745" s="86"/>
      <c r="E745" s="86"/>
    </row>
    <row r="746" spans="1:5" ht="15" customHeight="1">
      <c r="A746" s="84"/>
      <c r="B746" s="84"/>
      <c r="C746" s="85"/>
      <c r="D746" s="86"/>
      <c r="E746" s="86"/>
    </row>
    <row r="747" spans="1:5" ht="15" customHeight="1">
      <c r="A747" s="84"/>
      <c r="B747" s="84"/>
      <c r="C747" s="85"/>
      <c r="D747" s="86"/>
      <c r="E747" s="86"/>
    </row>
    <row r="748" spans="1:5" ht="15" customHeight="1">
      <c r="A748" s="84"/>
      <c r="B748" s="84"/>
      <c r="C748" s="85"/>
      <c r="D748" s="86"/>
      <c r="E748" s="86"/>
    </row>
    <row r="749" spans="1:5" ht="15" customHeight="1">
      <c r="A749" s="84"/>
      <c r="B749" s="84"/>
      <c r="C749" s="85"/>
      <c r="D749" s="86"/>
      <c r="E749" s="86"/>
    </row>
    <row r="750" spans="1:5" ht="15" customHeight="1">
      <c r="A750" s="84"/>
      <c r="B750" s="84"/>
      <c r="C750" s="85"/>
      <c r="D750" s="86"/>
      <c r="E750" s="86"/>
    </row>
    <row r="751" spans="1:9" ht="15" customHeight="1">
      <c r="A751" s="84"/>
      <c r="B751" s="89" t="s">
        <v>5</v>
      </c>
      <c r="C751" s="90">
        <f>SUM(C745:C750)</f>
        <v>0</v>
      </c>
      <c r="D751" s="90" t="s">
        <v>201</v>
      </c>
      <c r="E751" s="90">
        <f>SUM(E745:E750)</f>
        <v>0</v>
      </c>
      <c r="G751" s="112"/>
      <c r="H751" s="79">
        <v>244</v>
      </c>
      <c r="I751" s="79" t="s">
        <v>426</v>
      </c>
    </row>
    <row r="752" spans="1:5" ht="15" customHeight="1">
      <c r="A752" s="84"/>
      <c r="B752" s="84"/>
      <c r="C752" s="85"/>
      <c r="D752" s="86"/>
      <c r="E752" s="86"/>
    </row>
    <row r="753" spans="1:5" ht="15" customHeight="1">
      <c r="A753" s="84"/>
      <c r="B753" s="84"/>
      <c r="C753" s="85"/>
      <c r="D753" s="86"/>
      <c r="E753" s="86"/>
    </row>
    <row r="754" spans="1:5" ht="15" customHeight="1">
      <c r="A754" s="84"/>
      <c r="B754" s="84"/>
      <c r="C754" s="85"/>
      <c r="D754" s="86"/>
      <c r="E754" s="86"/>
    </row>
    <row r="755" spans="1:5" ht="15" customHeight="1">
      <c r="A755" s="84"/>
      <c r="B755" s="84"/>
      <c r="C755" s="85"/>
      <c r="D755" s="86"/>
      <c r="E755" s="86"/>
    </row>
    <row r="756" spans="1:9" ht="15" customHeight="1">
      <c r="A756" s="84"/>
      <c r="B756" s="89" t="s">
        <v>6</v>
      </c>
      <c r="C756" s="90">
        <f>SUM(C752:C755)</f>
        <v>0</v>
      </c>
      <c r="D756" s="90" t="s">
        <v>201</v>
      </c>
      <c r="E756" s="90">
        <f>SUM(E752:E755)</f>
        <v>0</v>
      </c>
      <c r="G756" s="112"/>
      <c r="H756" s="79">
        <v>244</v>
      </c>
      <c r="I756" s="79" t="s">
        <v>426</v>
      </c>
    </row>
    <row r="757" spans="1:5" ht="15" customHeight="1">
      <c r="A757" s="74"/>
      <c r="B757" s="97" t="s">
        <v>246</v>
      </c>
      <c r="C757" s="98">
        <f>C751+C756</f>
        <v>0</v>
      </c>
      <c r="D757" s="98" t="s">
        <v>201</v>
      </c>
      <c r="E757" s="98">
        <f>E751+E756</f>
        <v>0</v>
      </c>
    </row>
    <row r="758" spans="1:13" ht="15" customHeight="1">
      <c r="A758" s="320"/>
      <c r="B758" s="321"/>
      <c r="C758" s="321"/>
      <c r="D758" s="321"/>
      <c r="E758" s="322"/>
      <c r="F758" s="87"/>
      <c r="H758" s="87"/>
      <c r="I758" s="87"/>
      <c r="J758" s="87"/>
      <c r="L758" s="87"/>
      <c r="M758" s="87"/>
    </row>
    <row r="759" spans="1:5" ht="15" customHeight="1">
      <c r="A759" s="84"/>
      <c r="B759" s="84"/>
      <c r="C759" s="85"/>
      <c r="D759" s="86"/>
      <c r="E759" s="86"/>
    </row>
    <row r="760" spans="1:5" ht="15" customHeight="1">
      <c r="A760" s="84"/>
      <c r="B760" s="84"/>
      <c r="C760" s="85"/>
      <c r="D760" s="86"/>
      <c r="E760" s="86"/>
    </row>
    <row r="761" spans="1:5" ht="15" customHeight="1">
      <c r="A761" s="84"/>
      <c r="B761" s="84"/>
      <c r="C761" s="85"/>
      <c r="D761" s="86"/>
      <c r="E761" s="86"/>
    </row>
    <row r="762" spans="1:5" ht="15" customHeight="1">
      <c r="A762" s="84"/>
      <c r="B762" s="84"/>
      <c r="C762" s="85"/>
      <c r="D762" s="86"/>
      <c r="E762" s="86"/>
    </row>
    <row r="763" spans="1:5" ht="15" customHeight="1">
      <c r="A763" s="84"/>
      <c r="B763" s="84"/>
      <c r="C763" s="85"/>
      <c r="D763" s="86"/>
      <c r="E763" s="86"/>
    </row>
    <row r="764" spans="1:5" ht="15" customHeight="1">
      <c r="A764" s="84"/>
      <c r="B764" s="84"/>
      <c r="C764" s="85"/>
      <c r="D764" s="86"/>
      <c r="E764" s="86"/>
    </row>
    <row r="765" spans="1:9" ht="15" customHeight="1">
      <c r="A765" s="84"/>
      <c r="B765" s="89" t="s">
        <v>5</v>
      </c>
      <c r="C765" s="90">
        <f>SUM(C759:C764)</f>
        <v>0</v>
      </c>
      <c r="D765" s="90" t="s">
        <v>201</v>
      </c>
      <c r="E765" s="90">
        <f>SUM(E759:E764)</f>
        <v>0</v>
      </c>
      <c r="G765" s="112"/>
      <c r="H765" s="79">
        <v>244</v>
      </c>
      <c r="I765" s="79" t="s">
        <v>426</v>
      </c>
    </row>
    <row r="766" spans="1:5" ht="15" customHeight="1">
      <c r="A766" s="84"/>
      <c r="B766" s="84"/>
      <c r="C766" s="85"/>
      <c r="D766" s="86"/>
      <c r="E766" s="86"/>
    </row>
    <row r="767" spans="1:5" ht="15" customHeight="1">
      <c r="A767" s="84"/>
      <c r="B767" s="84"/>
      <c r="C767" s="85"/>
      <c r="D767" s="86"/>
      <c r="E767" s="86"/>
    </row>
    <row r="768" spans="1:5" ht="15" customHeight="1">
      <c r="A768" s="84"/>
      <c r="B768" s="84"/>
      <c r="C768" s="85"/>
      <c r="D768" s="86"/>
      <c r="E768" s="86"/>
    </row>
    <row r="769" spans="1:5" ht="15" customHeight="1">
      <c r="A769" s="84"/>
      <c r="B769" s="84"/>
      <c r="C769" s="85"/>
      <c r="D769" s="86"/>
      <c r="E769" s="86"/>
    </row>
    <row r="770" spans="1:9" ht="15" customHeight="1">
      <c r="A770" s="84"/>
      <c r="B770" s="89" t="s">
        <v>6</v>
      </c>
      <c r="C770" s="90">
        <f>SUM(C766:C769)</f>
        <v>0</v>
      </c>
      <c r="D770" s="90" t="s">
        <v>201</v>
      </c>
      <c r="E770" s="90">
        <f>SUM(E766:E769)</f>
        <v>0</v>
      </c>
      <c r="G770" s="112"/>
      <c r="H770" s="79">
        <v>244</v>
      </c>
      <c r="I770" s="79" t="s">
        <v>426</v>
      </c>
    </row>
    <row r="771" spans="1:5" ht="15" customHeight="1">
      <c r="A771" s="74"/>
      <c r="B771" s="97" t="s">
        <v>246</v>
      </c>
      <c r="C771" s="98">
        <f>C765+C770</f>
        <v>0</v>
      </c>
      <c r="D771" s="98" t="s">
        <v>201</v>
      </c>
      <c r="E771" s="98">
        <f>E765+E770</f>
        <v>0</v>
      </c>
    </row>
    <row r="772" spans="1:13" ht="29.25" customHeight="1">
      <c r="A772" s="320" t="s">
        <v>118</v>
      </c>
      <c r="B772" s="321"/>
      <c r="C772" s="321"/>
      <c r="D772" s="321"/>
      <c r="E772" s="322"/>
      <c r="F772" s="87"/>
      <c r="H772" s="87"/>
      <c r="I772" s="87"/>
      <c r="J772" s="87"/>
      <c r="L772" s="87"/>
      <c r="M772" s="87"/>
    </row>
    <row r="773" spans="1:5" ht="15" customHeight="1">
      <c r="A773" s="84"/>
      <c r="B773" s="84" t="s">
        <v>158</v>
      </c>
      <c r="C773" s="85">
        <v>240</v>
      </c>
      <c r="D773" s="86">
        <v>100</v>
      </c>
      <c r="E773" s="86">
        <f>C773*D773</f>
        <v>24000</v>
      </c>
    </row>
    <row r="774" spans="1:5" ht="15" customHeight="1">
      <c r="A774" s="84"/>
      <c r="B774" s="84" t="s">
        <v>157</v>
      </c>
      <c r="C774" s="85"/>
      <c r="D774" s="86">
        <v>0.443</v>
      </c>
      <c r="E774" s="86">
        <f>C774*D774</f>
        <v>0</v>
      </c>
    </row>
    <row r="775" spans="1:5" ht="15" customHeight="1">
      <c r="A775" s="84"/>
      <c r="B775" s="84"/>
      <c r="C775" s="85"/>
      <c r="D775" s="86"/>
      <c r="E775" s="86"/>
    </row>
    <row r="776" spans="1:5" ht="15" customHeight="1">
      <c r="A776" s="84"/>
      <c r="B776" s="84"/>
      <c r="C776" s="85"/>
      <c r="D776" s="86"/>
      <c r="E776" s="86"/>
    </row>
    <row r="777" spans="1:9" ht="15" customHeight="1">
      <c r="A777" s="74"/>
      <c r="B777" s="97" t="s">
        <v>246</v>
      </c>
      <c r="C777" s="98">
        <f>SUM(C773:C776)</f>
        <v>240</v>
      </c>
      <c r="D777" s="98" t="s">
        <v>201</v>
      </c>
      <c r="E777" s="98">
        <f>SUM(E773:E776)</f>
        <v>24000</v>
      </c>
      <c r="G777" s="112">
        <v>24000</v>
      </c>
      <c r="H777" s="79">
        <v>244</v>
      </c>
      <c r="I777" s="79" t="s">
        <v>426</v>
      </c>
    </row>
    <row r="778" spans="1:13" ht="26.25" customHeight="1">
      <c r="A778" s="320" t="s">
        <v>575</v>
      </c>
      <c r="B778" s="321"/>
      <c r="C778" s="321"/>
      <c r="D778" s="321"/>
      <c r="E778" s="322"/>
      <c r="F778" s="87"/>
      <c r="H778" s="87"/>
      <c r="I778" s="87"/>
      <c r="J778" s="87"/>
      <c r="L778" s="87"/>
      <c r="M778" s="87"/>
    </row>
    <row r="779" spans="1:5" ht="15" customHeight="1">
      <c r="A779" s="84"/>
      <c r="B779" s="84" t="s">
        <v>158</v>
      </c>
      <c r="C779" s="85">
        <v>3</v>
      </c>
      <c r="D779" s="86">
        <v>100</v>
      </c>
      <c r="E779" s="86">
        <f>C779*D779</f>
        <v>300</v>
      </c>
    </row>
    <row r="780" spans="1:5" ht="15" customHeight="1">
      <c r="A780" s="84"/>
      <c r="B780" s="84" t="s">
        <v>157</v>
      </c>
      <c r="C780" s="85">
        <v>2165</v>
      </c>
      <c r="D780" s="86">
        <v>0.443</v>
      </c>
      <c r="E780" s="86">
        <f>C780*D780</f>
        <v>959.095</v>
      </c>
    </row>
    <row r="781" spans="1:5" ht="15" customHeight="1">
      <c r="A781" s="84"/>
      <c r="B781" s="84"/>
      <c r="C781" s="85"/>
      <c r="D781" s="86"/>
      <c r="E781" s="86"/>
    </row>
    <row r="782" spans="1:5" ht="15" customHeight="1">
      <c r="A782" s="84"/>
      <c r="B782" s="84"/>
      <c r="C782" s="85"/>
      <c r="D782" s="86"/>
      <c r="E782" s="86"/>
    </row>
    <row r="783" spans="1:9" ht="15" customHeight="1">
      <c r="A783" s="74"/>
      <c r="B783" s="97" t="s">
        <v>246</v>
      </c>
      <c r="C783" s="98">
        <f>SUM(C779:C782)</f>
        <v>2168</v>
      </c>
      <c r="D783" s="98" t="s">
        <v>201</v>
      </c>
      <c r="E783" s="98">
        <f>SUM(E779:E782)</f>
        <v>1259.095</v>
      </c>
      <c r="G783" s="112">
        <v>1260</v>
      </c>
      <c r="H783" s="79">
        <v>244</v>
      </c>
      <c r="I783" s="79" t="s">
        <v>426</v>
      </c>
    </row>
    <row r="784" spans="1:13" ht="15" customHeight="1">
      <c r="A784" s="320" t="s">
        <v>119</v>
      </c>
      <c r="B784" s="321"/>
      <c r="C784" s="321"/>
      <c r="D784" s="321"/>
      <c r="E784" s="322"/>
      <c r="F784" s="87"/>
      <c r="H784" s="87"/>
      <c r="I784" s="87"/>
      <c r="J784" s="87"/>
      <c r="L784" s="87"/>
      <c r="M784" s="87"/>
    </row>
    <row r="785" spans="1:5" ht="15" customHeight="1">
      <c r="A785" s="84">
        <v>1</v>
      </c>
      <c r="B785" s="84" t="s">
        <v>25</v>
      </c>
      <c r="C785" s="85">
        <v>250</v>
      </c>
      <c r="D785" s="86">
        <v>32.87</v>
      </c>
      <c r="E785" s="86">
        <f>C785*D785</f>
        <v>8217.5</v>
      </c>
    </row>
    <row r="786" spans="1:5" ht="15" customHeight="1">
      <c r="A786" s="84">
        <v>2</v>
      </c>
      <c r="B786" s="84" t="s">
        <v>26</v>
      </c>
      <c r="C786" s="85"/>
      <c r="D786" s="86"/>
      <c r="E786" s="86">
        <f aca="true" t="shared" si="4" ref="E786:E812">C786*D786</f>
        <v>0</v>
      </c>
    </row>
    <row r="787" spans="1:5" ht="15" customHeight="1">
      <c r="A787" s="84">
        <v>3</v>
      </c>
      <c r="B787" s="84" t="s">
        <v>27</v>
      </c>
      <c r="C787" s="85">
        <v>200</v>
      </c>
      <c r="D787" s="86">
        <v>125.98</v>
      </c>
      <c r="E787" s="86">
        <f t="shared" si="4"/>
        <v>25196</v>
      </c>
    </row>
    <row r="788" spans="1:5" ht="15" customHeight="1">
      <c r="A788" s="84">
        <v>4</v>
      </c>
      <c r="B788" s="84" t="s">
        <v>28</v>
      </c>
      <c r="C788" s="85">
        <v>200</v>
      </c>
      <c r="D788" s="86">
        <v>124.46</v>
      </c>
      <c r="E788" s="86">
        <f t="shared" si="4"/>
        <v>24892</v>
      </c>
    </row>
    <row r="789" spans="1:5" ht="15" customHeight="1">
      <c r="A789" s="84">
        <v>5</v>
      </c>
      <c r="B789" s="84" t="s">
        <v>29</v>
      </c>
      <c r="C789" s="85">
        <v>200</v>
      </c>
      <c r="D789" s="86">
        <v>264.53</v>
      </c>
      <c r="E789" s="86">
        <f t="shared" si="4"/>
        <v>52905.99999999999</v>
      </c>
    </row>
    <row r="790" spans="1:5" ht="15" customHeight="1">
      <c r="A790" s="84">
        <v>6</v>
      </c>
      <c r="B790" s="84" t="s">
        <v>30</v>
      </c>
      <c r="C790" s="85">
        <f>250-21</f>
        <v>229</v>
      </c>
      <c r="D790" s="86">
        <v>312</v>
      </c>
      <c r="E790" s="86">
        <f t="shared" si="4"/>
        <v>71448</v>
      </c>
    </row>
    <row r="791" spans="1:5" ht="15" customHeight="1">
      <c r="A791" s="84">
        <v>7</v>
      </c>
      <c r="B791" s="84" t="s">
        <v>31</v>
      </c>
      <c r="C791" s="85">
        <v>250</v>
      </c>
      <c r="D791" s="86">
        <v>116.5</v>
      </c>
      <c r="E791" s="86">
        <f t="shared" si="4"/>
        <v>29125</v>
      </c>
    </row>
    <row r="792" spans="1:5" ht="15" customHeight="1">
      <c r="A792" s="84">
        <v>8</v>
      </c>
      <c r="B792" s="84" t="s">
        <v>32</v>
      </c>
      <c r="C792" s="85">
        <v>150</v>
      </c>
      <c r="D792" s="86">
        <v>155.6</v>
      </c>
      <c r="E792" s="86">
        <f t="shared" si="4"/>
        <v>23340</v>
      </c>
    </row>
    <row r="793" spans="1:5" ht="15" customHeight="1">
      <c r="A793" s="84">
        <v>9</v>
      </c>
      <c r="B793" s="84" t="s">
        <v>33</v>
      </c>
      <c r="C793" s="85">
        <v>200</v>
      </c>
      <c r="D793" s="86">
        <v>254.55</v>
      </c>
      <c r="E793" s="86">
        <f t="shared" si="4"/>
        <v>50910</v>
      </c>
    </row>
    <row r="794" spans="1:5" ht="15" customHeight="1">
      <c r="A794" s="84">
        <v>10</v>
      </c>
      <c r="B794" s="84" t="s">
        <v>34</v>
      </c>
      <c r="C794" s="85">
        <v>1000</v>
      </c>
      <c r="D794" s="86">
        <v>4.65</v>
      </c>
      <c r="E794" s="86">
        <f t="shared" si="4"/>
        <v>4650</v>
      </c>
    </row>
    <row r="795" spans="1:5" ht="15" customHeight="1">
      <c r="A795" s="84">
        <v>11</v>
      </c>
      <c r="B795" s="84" t="s">
        <v>35</v>
      </c>
      <c r="C795" s="85">
        <v>500</v>
      </c>
      <c r="D795" s="86">
        <v>15.6</v>
      </c>
      <c r="E795" s="86">
        <f t="shared" si="4"/>
        <v>7800</v>
      </c>
    </row>
    <row r="796" spans="1:5" ht="15" customHeight="1">
      <c r="A796" s="84">
        <v>12</v>
      </c>
      <c r="B796" s="84" t="s">
        <v>36</v>
      </c>
      <c r="C796" s="85">
        <v>250</v>
      </c>
      <c r="D796" s="86">
        <v>22.15</v>
      </c>
      <c r="E796" s="86">
        <f t="shared" si="4"/>
        <v>5537.5</v>
      </c>
    </row>
    <row r="797" spans="1:5" ht="15" customHeight="1">
      <c r="A797" s="84">
        <v>13</v>
      </c>
      <c r="B797" s="84" t="s">
        <v>37</v>
      </c>
      <c r="C797" s="85">
        <v>76</v>
      </c>
      <c r="D797" s="86">
        <v>71.98</v>
      </c>
      <c r="E797" s="86">
        <f t="shared" si="4"/>
        <v>5470.4800000000005</v>
      </c>
    </row>
    <row r="798" spans="1:5" ht="15" customHeight="1">
      <c r="A798" s="84">
        <v>14</v>
      </c>
      <c r="B798" s="84" t="s">
        <v>38</v>
      </c>
      <c r="C798" s="85"/>
      <c r="D798" s="86">
        <v>211.6</v>
      </c>
      <c r="E798" s="86">
        <f t="shared" si="4"/>
        <v>0</v>
      </c>
    </row>
    <row r="799" spans="1:5" ht="15" customHeight="1">
      <c r="A799" s="84">
        <v>15</v>
      </c>
      <c r="B799" s="84" t="s">
        <v>39</v>
      </c>
      <c r="C799" s="85">
        <v>50</v>
      </c>
      <c r="D799" s="86">
        <v>10.67</v>
      </c>
      <c r="E799" s="86">
        <f t="shared" si="4"/>
        <v>533.5</v>
      </c>
    </row>
    <row r="800" spans="1:5" ht="15" customHeight="1">
      <c r="A800" s="84">
        <v>16</v>
      </c>
      <c r="B800" s="84" t="s">
        <v>40</v>
      </c>
      <c r="C800" s="85">
        <v>200</v>
      </c>
      <c r="D800" s="86">
        <v>48.48</v>
      </c>
      <c r="E800" s="86">
        <f t="shared" si="4"/>
        <v>9696</v>
      </c>
    </row>
    <row r="801" spans="1:5" ht="15" customHeight="1">
      <c r="A801" s="84">
        <v>17</v>
      </c>
      <c r="B801" s="84" t="s">
        <v>41</v>
      </c>
      <c r="C801" s="85">
        <v>150</v>
      </c>
      <c r="D801" s="86">
        <v>37.27</v>
      </c>
      <c r="E801" s="86">
        <f t="shared" si="4"/>
        <v>5590.500000000001</v>
      </c>
    </row>
    <row r="802" spans="1:5" ht="15" customHeight="1">
      <c r="A802" s="84">
        <v>18</v>
      </c>
      <c r="B802" s="84" t="s">
        <v>42</v>
      </c>
      <c r="C802" s="85">
        <v>70</v>
      </c>
      <c r="D802" s="86">
        <v>27</v>
      </c>
      <c r="E802" s="86">
        <f t="shared" si="4"/>
        <v>1890</v>
      </c>
    </row>
    <row r="803" spans="1:5" ht="15" customHeight="1">
      <c r="A803" s="84">
        <v>19</v>
      </c>
      <c r="B803" s="84" t="s">
        <v>43</v>
      </c>
      <c r="C803" s="85">
        <v>115</v>
      </c>
      <c r="D803" s="86">
        <v>23.79</v>
      </c>
      <c r="E803" s="86">
        <f t="shared" si="4"/>
        <v>2735.85</v>
      </c>
    </row>
    <row r="804" spans="1:5" ht="15" customHeight="1">
      <c r="A804" s="84">
        <v>20</v>
      </c>
      <c r="B804" s="84" t="s">
        <v>44</v>
      </c>
      <c r="C804" s="85">
        <v>150</v>
      </c>
      <c r="D804" s="86">
        <v>19.4</v>
      </c>
      <c r="E804" s="86">
        <f t="shared" si="4"/>
        <v>2910</v>
      </c>
    </row>
    <row r="805" spans="1:5" ht="15" customHeight="1">
      <c r="A805" s="84">
        <v>21</v>
      </c>
      <c r="B805" s="84" t="s">
        <v>45</v>
      </c>
      <c r="C805" s="85">
        <v>133</v>
      </c>
      <c r="D805" s="86">
        <v>164.22</v>
      </c>
      <c r="E805" s="86">
        <f t="shared" si="4"/>
        <v>21841.26</v>
      </c>
    </row>
    <row r="806" spans="1:5" ht="15" customHeight="1">
      <c r="A806" s="84">
        <v>22</v>
      </c>
      <c r="B806" s="84" t="s">
        <v>46</v>
      </c>
      <c r="C806" s="85">
        <v>105</v>
      </c>
      <c r="D806" s="86">
        <v>75</v>
      </c>
      <c r="E806" s="86">
        <f t="shared" si="4"/>
        <v>7875</v>
      </c>
    </row>
    <row r="807" spans="1:5" ht="15" customHeight="1">
      <c r="A807" s="84">
        <v>23</v>
      </c>
      <c r="B807" s="84" t="s">
        <v>47</v>
      </c>
      <c r="C807" s="85"/>
      <c r="D807" s="86"/>
      <c r="E807" s="86">
        <f t="shared" si="4"/>
        <v>0</v>
      </c>
    </row>
    <row r="808" spans="1:5" ht="15" customHeight="1">
      <c r="A808" s="84">
        <v>24</v>
      </c>
      <c r="B808" s="84" t="s">
        <v>48</v>
      </c>
      <c r="C808" s="85">
        <v>25</v>
      </c>
      <c r="D808" s="86">
        <v>320</v>
      </c>
      <c r="E808" s="86">
        <f t="shared" si="4"/>
        <v>8000</v>
      </c>
    </row>
    <row r="809" spans="1:5" ht="15" customHeight="1">
      <c r="A809" s="84">
        <v>25</v>
      </c>
      <c r="B809" s="84" t="s">
        <v>49</v>
      </c>
      <c r="C809" s="85">
        <v>5</v>
      </c>
      <c r="D809" s="86">
        <v>150</v>
      </c>
      <c r="E809" s="86">
        <f t="shared" si="4"/>
        <v>750</v>
      </c>
    </row>
    <row r="810" spans="1:5" ht="15" customHeight="1">
      <c r="A810" s="84">
        <v>26</v>
      </c>
      <c r="B810" s="84" t="s">
        <v>50</v>
      </c>
      <c r="C810" s="85">
        <v>200</v>
      </c>
      <c r="D810" s="86">
        <v>45</v>
      </c>
      <c r="E810" s="86">
        <f t="shared" si="4"/>
        <v>9000</v>
      </c>
    </row>
    <row r="811" spans="1:5" ht="15" customHeight="1">
      <c r="A811" s="84">
        <v>27</v>
      </c>
      <c r="B811" s="84" t="s">
        <v>51</v>
      </c>
      <c r="C811" s="85">
        <v>100</v>
      </c>
      <c r="D811" s="86">
        <v>9.5</v>
      </c>
      <c r="E811" s="86">
        <f t="shared" si="4"/>
        <v>950</v>
      </c>
    </row>
    <row r="812" spans="1:5" ht="15" customHeight="1">
      <c r="A812" s="84">
        <v>28</v>
      </c>
      <c r="B812" s="84" t="s">
        <v>52</v>
      </c>
      <c r="C812" s="85">
        <v>15</v>
      </c>
      <c r="D812" s="86">
        <v>85</v>
      </c>
      <c r="E812" s="86">
        <f t="shared" si="4"/>
        <v>1275</v>
      </c>
    </row>
    <row r="813" spans="1:5" ht="15" customHeight="1">
      <c r="A813" s="84"/>
      <c r="B813" s="84"/>
      <c r="C813" s="85"/>
      <c r="D813" s="86"/>
      <c r="E813" s="86"/>
    </row>
    <row r="814" spans="1:5" ht="15" customHeight="1">
      <c r="A814" s="84"/>
      <c r="B814" s="84"/>
      <c r="C814" s="85"/>
      <c r="D814" s="86"/>
      <c r="E814" s="86"/>
    </row>
    <row r="815" spans="1:9" ht="15" customHeight="1">
      <c r="A815" s="74"/>
      <c r="B815" s="97" t="s">
        <v>246</v>
      </c>
      <c r="C815" s="98">
        <f>SUM(C785:C814)</f>
        <v>4823</v>
      </c>
      <c r="D815" s="98" t="s">
        <v>201</v>
      </c>
      <c r="E815" s="98">
        <f>SUM(E785:E814)+2.75</f>
        <v>382542.33999999997</v>
      </c>
      <c r="G815" s="112">
        <v>382464</v>
      </c>
      <c r="H815" s="79">
        <v>244</v>
      </c>
      <c r="I815" s="79" t="s">
        <v>426</v>
      </c>
    </row>
    <row r="816" spans="1:13" ht="15" customHeight="1">
      <c r="A816" s="320"/>
      <c r="B816" s="321"/>
      <c r="C816" s="321"/>
      <c r="D816" s="321"/>
      <c r="E816" s="322"/>
      <c r="F816" s="87"/>
      <c r="H816" s="87"/>
      <c r="I816" s="87"/>
      <c r="J816" s="87"/>
      <c r="L816" s="87"/>
      <c r="M816" s="87"/>
    </row>
    <row r="817" spans="1:5" ht="15" customHeight="1">
      <c r="A817" s="84"/>
      <c r="B817" s="84"/>
      <c r="C817" s="85"/>
      <c r="D817" s="86"/>
      <c r="E817" s="86"/>
    </row>
    <row r="818" spans="1:5" ht="15" customHeight="1">
      <c r="A818" s="84"/>
      <c r="B818" s="84"/>
      <c r="C818" s="85"/>
      <c r="D818" s="86"/>
      <c r="E818" s="86"/>
    </row>
    <row r="819" spans="1:5" ht="15" customHeight="1">
      <c r="A819" s="84"/>
      <c r="B819" s="84"/>
      <c r="C819" s="85"/>
      <c r="D819" s="86"/>
      <c r="E819" s="86"/>
    </row>
    <row r="820" spans="1:5" ht="15" customHeight="1">
      <c r="A820" s="84"/>
      <c r="B820" s="84"/>
      <c r="C820" s="85"/>
      <c r="D820" s="86"/>
      <c r="E820" s="86"/>
    </row>
    <row r="821" spans="1:9" ht="15" customHeight="1">
      <c r="A821" s="74"/>
      <c r="B821" s="97" t="s">
        <v>246</v>
      </c>
      <c r="C821" s="98">
        <f>SUM(C817:C820)</f>
        <v>0</v>
      </c>
      <c r="D821" s="98" t="s">
        <v>201</v>
      </c>
      <c r="E821" s="98">
        <f>SUM(E817:E820)</f>
        <v>0</v>
      </c>
      <c r="G821" s="112"/>
      <c r="H821" s="79">
        <v>244</v>
      </c>
      <c r="I821" s="79" t="s">
        <v>426</v>
      </c>
    </row>
    <row r="822" spans="1:13" ht="40.5" customHeight="1">
      <c r="A822" s="320" t="s">
        <v>94</v>
      </c>
      <c r="B822" s="321"/>
      <c r="C822" s="321"/>
      <c r="D822" s="321"/>
      <c r="E822" s="322"/>
      <c r="F822" s="87"/>
      <c r="H822" s="87"/>
      <c r="I822" s="87"/>
      <c r="J822" s="87"/>
      <c r="L822" s="87"/>
      <c r="M822" s="87"/>
    </row>
    <row r="823" spans="1:5" ht="15" customHeight="1">
      <c r="A823" s="84"/>
      <c r="B823" s="84"/>
      <c r="C823" s="85"/>
      <c r="D823" s="86"/>
      <c r="E823" s="86"/>
    </row>
    <row r="824" spans="1:5" ht="15" customHeight="1">
      <c r="A824" s="84"/>
      <c r="B824" s="84"/>
      <c r="C824" s="85"/>
      <c r="D824" s="86"/>
      <c r="E824" s="86"/>
    </row>
    <row r="825" spans="1:5" ht="15" customHeight="1">
      <c r="A825" s="84"/>
      <c r="B825" s="84"/>
      <c r="C825" s="85"/>
      <c r="D825" s="86"/>
      <c r="E825" s="86"/>
    </row>
    <row r="826" spans="1:5" ht="15" customHeight="1">
      <c r="A826" s="84"/>
      <c r="B826" s="84"/>
      <c r="C826" s="85"/>
      <c r="D826" s="86"/>
      <c r="E826" s="86"/>
    </row>
    <row r="827" spans="1:9" ht="15" customHeight="1">
      <c r="A827" s="74"/>
      <c r="B827" s="97" t="s">
        <v>246</v>
      </c>
      <c r="C827" s="98">
        <f>SUM(C823:C826)</f>
        <v>0</v>
      </c>
      <c r="D827" s="98" t="s">
        <v>201</v>
      </c>
      <c r="E827" s="98">
        <f>SUM(E823:E826)</f>
        <v>0</v>
      </c>
      <c r="G827" s="112"/>
      <c r="H827" s="79">
        <v>244</v>
      </c>
      <c r="I827" s="79" t="s">
        <v>426</v>
      </c>
    </row>
    <row r="828" spans="1:13" ht="28.5" customHeight="1">
      <c r="A828" s="320" t="s">
        <v>638</v>
      </c>
      <c r="B828" s="321"/>
      <c r="C828" s="321"/>
      <c r="D828" s="321"/>
      <c r="E828" s="322"/>
      <c r="F828" s="87"/>
      <c r="H828" s="87"/>
      <c r="I828" s="87"/>
      <c r="J828" s="87"/>
      <c r="L828" s="87"/>
      <c r="M828" s="87"/>
    </row>
    <row r="829" spans="1:5" ht="15" customHeight="1">
      <c r="A829" s="84"/>
      <c r="B829" s="188" t="s">
        <v>639</v>
      </c>
      <c r="C829" s="189">
        <v>2</v>
      </c>
      <c r="D829" s="190">
        <v>89900</v>
      </c>
      <c r="E829" s="86">
        <f>D829*C829</f>
        <v>179800</v>
      </c>
    </row>
    <row r="830" spans="1:5" ht="15" customHeight="1">
      <c r="A830" s="84"/>
      <c r="B830" s="188" t="s">
        <v>640</v>
      </c>
      <c r="C830" s="189">
        <v>2</v>
      </c>
      <c r="D830" s="190">
        <v>47500</v>
      </c>
      <c r="E830" s="86">
        <f>D830*C830</f>
        <v>95000</v>
      </c>
    </row>
    <row r="831" spans="1:5" ht="15" customHeight="1">
      <c r="A831" s="84"/>
      <c r="B831" s="188" t="s">
        <v>641</v>
      </c>
      <c r="C831" s="189">
        <v>2</v>
      </c>
      <c r="D831" s="190">
        <v>76200</v>
      </c>
      <c r="E831" s="86">
        <f>D831*C831</f>
        <v>152400</v>
      </c>
    </row>
    <row r="832" spans="1:5" ht="15" customHeight="1">
      <c r="A832" s="84"/>
      <c r="B832" s="188" t="s">
        <v>642</v>
      </c>
      <c r="C832" s="189">
        <v>2</v>
      </c>
      <c r="D832" s="190">
        <v>10800</v>
      </c>
      <c r="E832" s="86">
        <f>D832*C832</f>
        <v>21600</v>
      </c>
    </row>
    <row r="833" spans="1:5" ht="15" customHeight="1">
      <c r="A833" s="84"/>
      <c r="B833" s="84"/>
      <c r="C833" s="85"/>
      <c r="D833" s="86"/>
      <c r="E833" s="86"/>
    </row>
    <row r="834" spans="1:5" ht="15" customHeight="1">
      <c r="A834" s="84"/>
      <c r="B834" s="84"/>
      <c r="C834" s="85"/>
      <c r="D834" s="86"/>
      <c r="E834" s="86"/>
    </row>
    <row r="835" spans="1:9" ht="15" customHeight="1">
      <c r="A835" s="84"/>
      <c r="B835" s="89" t="s">
        <v>5</v>
      </c>
      <c r="C835" s="90">
        <f>SUM(C829:C834)</f>
        <v>8</v>
      </c>
      <c r="D835" s="90" t="s">
        <v>201</v>
      </c>
      <c r="E835" s="90">
        <f>SUM(E829:E834)</f>
        <v>448800</v>
      </c>
      <c r="G835" s="112">
        <v>448800</v>
      </c>
      <c r="H835" s="79">
        <v>244</v>
      </c>
      <c r="I835" s="79" t="s">
        <v>426</v>
      </c>
    </row>
    <row r="836" spans="1:5" ht="15" customHeight="1">
      <c r="A836" s="84"/>
      <c r="B836" s="84" t="s">
        <v>586</v>
      </c>
      <c r="C836" s="85"/>
      <c r="D836" s="86"/>
      <c r="E836" s="86"/>
    </row>
    <row r="837" spans="1:5" ht="15" customHeight="1">
      <c r="A837" s="84"/>
      <c r="B837" s="84"/>
      <c r="C837" s="85"/>
      <c r="D837" s="86"/>
      <c r="E837" s="86"/>
    </row>
    <row r="838" spans="1:5" ht="15" customHeight="1">
      <c r="A838" s="84"/>
      <c r="B838" s="84"/>
      <c r="C838" s="85"/>
      <c r="D838" s="86"/>
      <c r="E838" s="86"/>
    </row>
    <row r="839" spans="1:5" ht="15" customHeight="1">
      <c r="A839" s="84"/>
      <c r="B839" s="84"/>
      <c r="C839" s="85"/>
      <c r="D839" s="86"/>
      <c r="E839" s="86"/>
    </row>
    <row r="840" spans="1:9" ht="15" customHeight="1">
      <c r="A840" s="84"/>
      <c r="B840" s="89" t="s">
        <v>6</v>
      </c>
      <c r="C840" s="90">
        <f>SUM(C836:C839)</f>
        <v>0</v>
      </c>
      <c r="D840" s="90" t="s">
        <v>201</v>
      </c>
      <c r="E840" s="90">
        <f>SUM(E836:E839)</f>
        <v>0</v>
      </c>
      <c r="G840" s="112"/>
      <c r="H840" s="79">
        <v>244</v>
      </c>
      <c r="I840" s="79" t="s">
        <v>426</v>
      </c>
    </row>
    <row r="841" spans="1:5" ht="15" customHeight="1">
      <c r="A841" s="74"/>
      <c r="B841" s="97" t="s">
        <v>246</v>
      </c>
      <c r="C841" s="98">
        <f>C835+C840</f>
        <v>8</v>
      </c>
      <c r="D841" s="98" t="s">
        <v>201</v>
      </c>
      <c r="E841" s="98">
        <f>E835+E840</f>
        <v>448800</v>
      </c>
    </row>
    <row r="842" spans="1:13" ht="33" customHeight="1">
      <c r="A842" s="320" t="s">
        <v>92</v>
      </c>
      <c r="B842" s="321"/>
      <c r="C842" s="321"/>
      <c r="D842" s="321"/>
      <c r="E842" s="322"/>
      <c r="F842" s="87"/>
      <c r="H842" s="87"/>
      <c r="I842" s="87"/>
      <c r="J842" s="87"/>
      <c r="L842" s="87"/>
      <c r="M842" s="87"/>
    </row>
    <row r="843" spans="1:5" ht="15" customHeight="1">
      <c r="A843" s="84"/>
      <c r="B843" s="84"/>
      <c r="C843" s="85"/>
      <c r="D843" s="86"/>
      <c r="E843" s="86"/>
    </row>
    <row r="844" spans="1:5" ht="15" customHeight="1">
      <c r="A844" s="84"/>
      <c r="B844" s="84"/>
      <c r="C844" s="85"/>
      <c r="D844" s="86"/>
      <c r="E844" s="86"/>
    </row>
    <row r="845" spans="1:5" ht="15" customHeight="1">
      <c r="A845" s="84"/>
      <c r="B845" s="84"/>
      <c r="C845" s="85"/>
      <c r="D845" s="86"/>
      <c r="E845" s="86"/>
    </row>
    <row r="846" spans="1:5" ht="15" customHeight="1">
      <c r="A846" s="84"/>
      <c r="B846" s="84"/>
      <c r="C846" s="85"/>
      <c r="D846" s="86"/>
      <c r="E846" s="86"/>
    </row>
    <row r="847" spans="1:9" ht="15" customHeight="1">
      <c r="A847" s="74"/>
      <c r="B847" s="97" t="s">
        <v>246</v>
      </c>
      <c r="C847" s="98">
        <f>SUM(C843:C846)</f>
        <v>0</v>
      </c>
      <c r="D847" s="98" t="s">
        <v>201</v>
      </c>
      <c r="E847" s="98">
        <f>SUM(E843:E846)</f>
        <v>0</v>
      </c>
      <c r="G847" s="112"/>
      <c r="H847" s="79">
        <v>244</v>
      </c>
      <c r="I847" s="79" t="s">
        <v>426</v>
      </c>
    </row>
    <row r="848" spans="1:13" ht="15" customHeight="1">
      <c r="A848" s="320"/>
      <c r="B848" s="321"/>
      <c r="C848" s="321"/>
      <c r="D848" s="321"/>
      <c r="E848" s="322"/>
      <c r="F848" s="87"/>
      <c r="H848" s="87"/>
      <c r="I848" s="87"/>
      <c r="J848" s="87"/>
      <c r="L848" s="87"/>
      <c r="M848" s="87"/>
    </row>
    <row r="849" spans="1:5" ht="15" customHeight="1">
      <c r="A849" s="84"/>
      <c r="B849" s="84"/>
      <c r="C849" s="85"/>
      <c r="D849" s="86"/>
      <c r="E849" s="86"/>
    </row>
    <row r="850" spans="1:5" ht="15" customHeight="1">
      <c r="A850" s="84"/>
      <c r="B850" s="84"/>
      <c r="C850" s="85"/>
      <c r="D850" s="86"/>
      <c r="E850" s="86"/>
    </row>
    <row r="851" spans="1:5" ht="15" customHeight="1">
      <c r="A851" s="84"/>
      <c r="B851" s="84"/>
      <c r="C851" s="85"/>
      <c r="D851" s="86"/>
      <c r="E851" s="86"/>
    </row>
    <row r="852" spans="1:5" ht="15" customHeight="1">
      <c r="A852" s="84"/>
      <c r="B852" s="84"/>
      <c r="C852" s="85"/>
      <c r="D852" s="86"/>
      <c r="E852" s="86"/>
    </row>
    <row r="853" spans="1:9" ht="15" customHeight="1">
      <c r="A853" s="74"/>
      <c r="B853" s="97" t="s">
        <v>246</v>
      </c>
      <c r="C853" s="98">
        <f>SUM(C849:C852)</f>
        <v>0</v>
      </c>
      <c r="D853" s="98" t="s">
        <v>201</v>
      </c>
      <c r="E853" s="98">
        <f>SUM(E849:E852)</f>
        <v>0</v>
      </c>
      <c r="G853" s="112"/>
      <c r="H853" s="79">
        <v>244</v>
      </c>
      <c r="I853" s="79" t="s">
        <v>426</v>
      </c>
    </row>
    <row r="854" spans="1:13" ht="28.5" customHeight="1">
      <c r="A854" s="320" t="s">
        <v>587</v>
      </c>
      <c r="B854" s="321"/>
      <c r="C854" s="321"/>
      <c r="D854" s="321"/>
      <c r="E854" s="322"/>
      <c r="F854" s="87"/>
      <c r="H854" s="87"/>
      <c r="I854" s="87"/>
      <c r="J854" s="87"/>
      <c r="L854" s="87"/>
      <c r="M854" s="87"/>
    </row>
    <row r="855" spans="1:5" ht="15" customHeight="1">
      <c r="A855" s="84"/>
      <c r="B855" s="84" t="s">
        <v>588</v>
      </c>
      <c r="C855" s="85"/>
      <c r="D855" s="86"/>
      <c r="E855" s="86"/>
    </row>
    <row r="856" spans="1:5" ht="15" customHeight="1">
      <c r="A856" s="84"/>
      <c r="B856" s="84" t="s">
        <v>589</v>
      </c>
      <c r="C856" s="85"/>
      <c r="D856" s="86"/>
      <c r="E856" s="86"/>
    </row>
    <row r="857" spans="1:5" ht="15" customHeight="1">
      <c r="A857" s="84"/>
      <c r="B857" s="84"/>
      <c r="C857" s="85"/>
      <c r="D857" s="86"/>
      <c r="E857" s="86"/>
    </row>
    <row r="858" spans="1:5" ht="15" customHeight="1">
      <c r="A858" s="84"/>
      <c r="B858" s="84"/>
      <c r="C858" s="85"/>
      <c r="D858" s="86"/>
      <c r="E858" s="86"/>
    </row>
    <row r="859" spans="1:5" ht="15" customHeight="1">
      <c r="A859" s="84"/>
      <c r="B859" s="84"/>
      <c r="C859" s="85"/>
      <c r="D859" s="86"/>
      <c r="E859" s="86"/>
    </row>
    <row r="860" spans="1:5" ht="15" customHeight="1">
      <c r="A860" s="84"/>
      <c r="B860" s="84"/>
      <c r="C860" s="85"/>
      <c r="D860" s="86"/>
      <c r="E860" s="86"/>
    </row>
    <row r="861" spans="1:9" ht="15" customHeight="1">
      <c r="A861" s="84"/>
      <c r="B861" s="89" t="s">
        <v>5</v>
      </c>
      <c r="C861" s="90">
        <f>SUM(C855:C860)</f>
        <v>0</v>
      </c>
      <c r="D861" s="90" t="s">
        <v>201</v>
      </c>
      <c r="E861" s="90">
        <f>SUM(E855:E860)</f>
        <v>0</v>
      </c>
      <c r="G861" s="112"/>
      <c r="H861" s="79">
        <v>244</v>
      </c>
      <c r="I861" s="79" t="s">
        <v>426</v>
      </c>
    </row>
    <row r="862" spans="1:5" ht="15" customHeight="1">
      <c r="A862" s="84"/>
      <c r="B862" s="84"/>
      <c r="C862" s="85"/>
      <c r="D862" s="86"/>
      <c r="E862" s="86"/>
    </row>
    <row r="863" spans="1:5" ht="15" customHeight="1">
      <c r="A863" s="84"/>
      <c r="B863" s="84"/>
      <c r="C863" s="85"/>
      <c r="D863" s="86"/>
      <c r="E863" s="86"/>
    </row>
    <row r="864" spans="1:5" ht="15" customHeight="1">
      <c r="A864" s="84"/>
      <c r="B864" s="84"/>
      <c r="C864" s="85"/>
      <c r="D864" s="86"/>
      <c r="E864" s="86"/>
    </row>
    <row r="865" spans="1:5" ht="15" customHeight="1">
      <c r="A865" s="84"/>
      <c r="B865" s="84"/>
      <c r="C865" s="85"/>
      <c r="D865" s="86"/>
      <c r="E865" s="86"/>
    </row>
    <row r="866" spans="1:9" ht="15" customHeight="1">
      <c r="A866" s="84"/>
      <c r="B866" s="89" t="s">
        <v>6</v>
      </c>
      <c r="C866" s="90">
        <f>SUM(C862:C865)</f>
        <v>0</v>
      </c>
      <c r="D866" s="90" t="s">
        <v>201</v>
      </c>
      <c r="E866" s="90">
        <f>SUM(E862:E865)</f>
        <v>0</v>
      </c>
      <c r="G866" s="112"/>
      <c r="H866" s="79">
        <v>244</v>
      </c>
      <c r="I866" s="79" t="s">
        <v>426</v>
      </c>
    </row>
    <row r="867" spans="1:5" ht="15" customHeight="1">
      <c r="A867" s="74"/>
      <c r="B867" s="97" t="s">
        <v>246</v>
      </c>
      <c r="C867" s="98">
        <f>C861+C866</f>
        <v>0</v>
      </c>
      <c r="D867" s="98" t="s">
        <v>201</v>
      </c>
      <c r="E867" s="98">
        <f>E861+E866</f>
        <v>0</v>
      </c>
    </row>
    <row r="868" spans="1:13" ht="15" customHeight="1">
      <c r="A868" s="320"/>
      <c r="B868" s="321"/>
      <c r="C868" s="321"/>
      <c r="D868" s="321"/>
      <c r="E868" s="322"/>
      <c r="F868" s="87"/>
      <c r="H868" s="87"/>
      <c r="I868" s="87"/>
      <c r="J868" s="87"/>
      <c r="L868" s="87"/>
      <c r="M868" s="87"/>
    </row>
    <row r="869" spans="1:5" ht="15" customHeight="1">
      <c r="A869" s="84"/>
      <c r="B869" s="84"/>
      <c r="C869" s="85"/>
      <c r="D869" s="86"/>
      <c r="E869" s="86"/>
    </row>
    <row r="870" spans="1:5" ht="15" customHeight="1">
      <c r="A870" s="84"/>
      <c r="B870" s="84"/>
      <c r="C870" s="85"/>
      <c r="D870" s="86"/>
      <c r="E870" s="86"/>
    </row>
    <row r="871" spans="1:5" ht="15" customHeight="1">
      <c r="A871" s="84"/>
      <c r="B871" s="84"/>
      <c r="C871" s="85"/>
      <c r="D871" s="86"/>
      <c r="E871" s="86"/>
    </row>
    <row r="872" spans="1:5" ht="15" customHeight="1">
      <c r="A872" s="84"/>
      <c r="B872" s="84"/>
      <c r="C872" s="85"/>
      <c r="D872" s="86"/>
      <c r="E872" s="86"/>
    </row>
    <row r="873" spans="1:9" ht="15" customHeight="1">
      <c r="A873" s="74"/>
      <c r="B873" s="97" t="s">
        <v>246</v>
      </c>
      <c r="C873" s="98">
        <f>SUM(C869:C872)</f>
        <v>0</v>
      </c>
      <c r="D873" s="98" t="s">
        <v>201</v>
      </c>
      <c r="E873" s="98">
        <f>SUM(E869:E872)</f>
        <v>0</v>
      </c>
      <c r="G873" s="112"/>
      <c r="H873" s="79">
        <v>244</v>
      </c>
      <c r="I873" s="79" t="s">
        <v>426</v>
      </c>
    </row>
    <row r="874" spans="1:13" ht="54.75" customHeight="1">
      <c r="A874" s="320" t="s">
        <v>524</v>
      </c>
      <c r="B874" s="321"/>
      <c r="C874" s="321"/>
      <c r="D874" s="321"/>
      <c r="E874" s="322"/>
      <c r="F874" s="87"/>
      <c r="H874" s="87"/>
      <c r="I874" s="87"/>
      <c r="J874" s="87"/>
      <c r="L874" s="87"/>
      <c r="M874" s="87"/>
    </row>
    <row r="875" spans="1:5" ht="15" customHeight="1">
      <c r="A875" s="84"/>
      <c r="B875" s="84"/>
      <c r="C875" s="85"/>
      <c r="D875" s="86"/>
      <c r="E875" s="86"/>
    </row>
    <row r="876" spans="1:5" ht="15" customHeight="1">
      <c r="A876" s="84"/>
      <c r="B876" s="84"/>
      <c r="C876" s="85"/>
      <c r="D876" s="86"/>
      <c r="E876" s="86"/>
    </row>
    <row r="877" spans="1:5" ht="15" customHeight="1">
      <c r="A877" s="84"/>
      <c r="B877" s="84"/>
      <c r="C877" s="85"/>
      <c r="D877" s="86"/>
      <c r="E877" s="86"/>
    </row>
    <row r="878" spans="1:5" ht="15" customHeight="1">
      <c r="A878" s="84"/>
      <c r="B878" s="84"/>
      <c r="C878" s="85"/>
      <c r="D878" s="86"/>
      <c r="E878" s="86"/>
    </row>
    <row r="879" spans="1:5" ht="15" customHeight="1">
      <c r="A879" s="84"/>
      <c r="B879" s="84"/>
      <c r="C879" s="85"/>
      <c r="D879" s="86"/>
      <c r="E879" s="86"/>
    </row>
    <row r="880" spans="1:5" ht="15" customHeight="1">
      <c r="A880" s="84"/>
      <c r="B880" s="84"/>
      <c r="C880" s="85"/>
      <c r="D880" s="86"/>
      <c r="E880" s="86"/>
    </row>
    <row r="881" spans="1:9" ht="15" customHeight="1">
      <c r="A881" s="84"/>
      <c r="B881" s="89" t="s">
        <v>5</v>
      </c>
      <c r="C881" s="90">
        <f>SUM(C875:C880)</f>
        <v>0</v>
      </c>
      <c r="D881" s="90" t="s">
        <v>201</v>
      </c>
      <c r="E881" s="90">
        <f>SUM(E875:E880)</f>
        <v>0</v>
      </c>
      <c r="G881" s="112"/>
      <c r="H881" s="79">
        <v>244</v>
      </c>
      <c r="I881" s="79" t="s">
        <v>426</v>
      </c>
    </row>
    <row r="882" spans="1:5" ht="15" customHeight="1">
      <c r="A882" s="84">
        <v>1</v>
      </c>
      <c r="B882" s="130" t="s">
        <v>157</v>
      </c>
      <c r="C882" s="176">
        <v>10000</v>
      </c>
      <c r="D882" s="177">
        <v>0.4</v>
      </c>
      <c r="E882" s="177">
        <f>C882*D882</f>
        <v>4000</v>
      </c>
    </row>
    <row r="883" spans="1:5" ht="15" customHeight="1">
      <c r="A883" s="84">
        <v>2</v>
      </c>
      <c r="B883" s="130" t="s">
        <v>158</v>
      </c>
      <c r="C883" s="176">
        <v>4119</v>
      </c>
      <c r="D883" s="177">
        <v>100</v>
      </c>
      <c r="E883" s="177">
        <f>C883*D883</f>
        <v>411900</v>
      </c>
    </row>
    <row r="884" spans="1:5" ht="15" customHeight="1">
      <c r="A884" s="84"/>
      <c r="B884" s="152"/>
      <c r="C884" s="162"/>
      <c r="D884" s="163"/>
      <c r="E884" s="163"/>
    </row>
    <row r="885" spans="1:5" ht="15" customHeight="1">
      <c r="A885" s="84"/>
      <c r="B885" s="84"/>
      <c r="C885" s="85"/>
      <c r="D885" s="86"/>
      <c r="E885" s="86"/>
    </row>
    <row r="886" spans="1:9" ht="15" customHeight="1">
      <c r="A886" s="84"/>
      <c r="B886" s="89" t="s">
        <v>6</v>
      </c>
      <c r="C886" s="90">
        <f>SUM(C882:C885)</f>
        <v>14119</v>
      </c>
      <c r="D886" s="90" t="s">
        <v>201</v>
      </c>
      <c r="E886" s="90">
        <f>SUM(E882:E885)</f>
        <v>415900</v>
      </c>
      <c r="G886" s="112">
        <v>415900</v>
      </c>
      <c r="H886" s="79">
        <v>244</v>
      </c>
      <c r="I886" s="79" t="s">
        <v>426</v>
      </c>
    </row>
    <row r="887" spans="1:5" ht="15" customHeight="1">
      <c r="A887" s="74"/>
      <c r="B887" s="97" t="s">
        <v>246</v>
      </c>
      <c r="C887" s="98">
        <f>C881+C886</f>
        <v>14119</v>
      </c>
      <c r="D887" s="98" t="s">
        <v>201</v>
      </c>
      <c r="E887" s="98">
        <f>E881+E886</f>
        <v>415900</v>
      </c>
    </row>
    <row r="888" spans="1:13" ht="36" customHeight="1">
      <c r="A888" s="320" t="s">
        <v>146</v>
      </c>
      <c r="B888" s="321"/>
      <c r="C888" s="321"/>
      <c r="D888" s="321"/>
      <c r="E888" s="322"/>
      <c r="F888" s="87"/>
      <c r="H888" s="87"/>
      <c r="I888" s="87"/>
      <c r="J888" s="87"/>
      <c r="L888" s="87"/>
      <c r="M888" s="87"/>
    </row>
    <row r="889" spans="1:5" ht="15" customHeight="1">
      <c r="A889" s="84">
        <v>1</v>
      </c>
      <c r="B889" s="84" t="s">
        <v>25</v>
      </c>
      <c r="C889" s="85">
        <v>2000</v>
      </c>
      <c r="D889" s="86">
        <v>32.87</v>
      </c>
      <c r="E889" s="86">
        <f>C889*D889</f>
        <v>65740</v>
      </c>
    </row>
    <row r="890" spans="1:5" ht="15" customHeight="1">
      <c r="A890" s="84"/>
      <c r="B890" s="84" t="s">
        <v>26</v>
      </c>
      <c r="C890" s="85"/>
      <c r="D890" s="86"/>
      <c r="E890" s="86">
        <f aca="true" t="shared" si="5" ref="E890:E916">C890*D890</f>
        <v>0</v>
      </c>
    </row>
    <row r="891" spans="1:5" ht="15" customHeight="1">
      <c r="A891" s="84">
        <v>2</v>
      </c>
      <c r="B891" s="84" t="s">
        <v>27</v>
      </c>
      <c r="C891" s="85">
        <v>2000</v>
      </c>
      <c r="D891" s="86">
        <v>125.98</v>
      </c>
      <c r="E891" s="86">
        <f t="shared" si="5"/>
        <v>251960</v>
      </c>
    </row>
    <row r="892" spans="1:5" ht="15" customHeight="1">
      <c r="A892" s="84">
        <v>3</v>
      </c>
      <c r="B892" s="84" t="s">
        <v>28</v>
      </c>
      <c r="C892" s="85">
        <v>2000</v>
      </c>
      <c r="D892" s="86">
        <v>124.46</v>
      </c>
      <c r="E892" s="86">
        <f t="shared" si="5"/>
        <v>248920</v>
      </c>
    </row>
    <row r="893" spans="1:5" ht="15" customHeight="1">
      <c r="A893" s="84">
        <v>4</v>
      </c>
      <c r="B893" s="84" t="s">
        <v>29</v>
      </c>
      <c r="C893" s="85">
        <v>1989</v>
      </c>
      <c r="D893" s="86">
        <v>264.53</v>
      </c>
      <c r="E893" s="86">
        <f t="shared" si="5"/>
        <v>526150.1699999999</v>
      </c>
    </row>
    <row r="894" spans="1:5" ht="15" customHeight="1">
      <c r="A894" s="84">
        <v>5</v>
      </c>
      <c r="B894" s="84" t="s">
        <v>30</v>
      </c>
      <c r="C894" s="85">
        <v>2500</v>
      </c>
      <c r="D894" s="86">
        <v>312</v>
      </c>
      <c r="E894" s="86">
        <f>C894*D894</f>
        <v>780000</v>
      </c>
    </row>
    <row r="895" spans="1:5" ht="15" customHeight="1">
      <c r="A895" s="84">
        <v>6</v>
      </c>
      <c r="B895" s="84" t="s">
        <v>31</v>
      </c>
      <c r="C895" s="85">
        <v>3500</v>
      </c>
      <c r="D895" s="86">
        <v>116.5</v>
      </c>
      <c r="E895" s="86">
        <f t="shared" si="5"/>
        <v>407750</v>
      </c>
    </row>
    <row r="896" spans="1:5" ht="15" customHeight="1">
      <c r="A896" s="84">
        <v>7</v>
      </c>
      <c r="B896" s="84" t="s">
        <v>32</v>
      </c>
      <c r="C896" s="85">
        <v>2500</v>
      </c>
      <c r="D896" s="86">
        <v>155.6</v>
      </c>
      <c r="E896" s="86">
        <f t="shared" si="5"/>
        <v>389000</v>
      </c>
    </row>
    <row r="897" spans="1:5" ht="15" customHeight="1">
      <c r="A897" s="84">
        <v>8</v>
      </c>
      <c r="B897" s="84" t="s">
        <v>33</v>
      </c>
      <c r="C897" s="85">
        <v>1500</v>
      </c>
      <c r="D897" s="86">
        <v>254.55</v>
      </c>
      <c r="E897" s="86">
        <f t="shared" si="5"/>
        <v>381825</v>
      </c>
    </row>
    <row r="898" spans="1:5" ht="15" customHeight="1">
      <c r="A898" s="84">
        <v>9</v>
      </c>
      <c r="B898" s="84" t="s">
        <v>34</v>
      </c>
      <c r="C898" s="85">
        <v>40000</v>
      </c>
      <c r="D898" s="86">
        <v>4.65</v>
      </c>
      <c r="E898" s="86">
        <f t="shared" si="5"/>
        <v>186000</v>
      </c>
    </row>
    <row r="899" spans="1:5" ht="15" customHeight="1">
      <c r="A899" s="84">
        <v>10</v>
      </c>
      <c r="B899" s="84" t="s">
        <v>35</v>
      </c>
      <c r="C899" s="85">
        <v>45000</v>
      </c>
      <c r="D899" s="86">
        <v>15.6</v>
      </c>
      <c r="E899" s="86">
        <f t="shared" si="5"/>
        <v>702000</v>
      </c>
    </row>
    <row r="900" spans="1:5" ht="15" customHeight="1">
      <c r="A900" s="84">
        <v>11</v>
      </c>
      <c r="B900" s="84" t="s">
        <v>36</v>
      </c>
      <c r="C900" s="85">
        <f>10000-4</f>
        <v>9996</v>
      </c>
      <c r="D900" s="86">
        <v>22.15</v>
      </c>
      <c r="E900" s="86">
        <f t="shared" si="5"/>
        <v>221411.4</v>
      </c>
    </row>
    <row r="901" spans="1:5" ht="15" customHeight="1">
      <c r="A901" s="84">
        <v>12</v>
      </c>
      <c r="B901" s="84" t="s">
        <v>37</v>
      </c>
      <c r="C901" s="85">
        <v>2000</v>
      </c>
      <c r="D901" s="86">
        <v>71.98</v>
      </c>
      <c r="E901" s="86">
        <f t="shared" si="5"/>
        <v>143960</v>
      </c>
    </row>
    <row r="902" spans="1:5" ht="15" customHeight="1">
      <c r="A902" s="84">
        <v>13</v>
      </c>
      <c r="B902" s="84" t="s">
        <v>38</v>
      </c>
      <c r="C902" s="85">
        <v>1000</v>
      </c>
      <c r="D902" s="86">
        <v>211.6</v>
      </c>
      <c r="E902" s="86">
        <f t="shared" si="5"/>
        <v>211600</v>
      </c>
    </row>
    <row r="903" spans="1:5" ht="15" customHeight="1">
      <c r="A903" s="84">
        <v>14</v>
      </c>
      <c r="B903" s="84" t="s">
        <v>39</v>
      </c>
      <c r="C903" s="85">
        <v>1002</v>
      </c>
      <c r="D903" s="86">
        <v>10.67</v>
      </c>
      <c r="E903" s="86">
        <f t="shared" si="5"/>
        <v>10691.34</v>
      </c>
    </row>
    <row r="904" spans="1:5" ht="15" customHeight="1">
      <c r="A904" s="84">
        <v>15</v>
      </c>
      <c r="B904" s="84" t="s">
        <v>40</v>
      </c>
      <c r="C904" s="85">
        <v>1200</v>
      </c>
      <c r="D904" s="86">
        <v>48.48</v>
      </c>
      <c r="E904" s="86">
        <f t="shared" si="5"/>
        <v>58175.99999999999</v>
      </c>
    </row>
    <row r="905" spans="1:5" ht="15" customHeight="1">
      <c r="A905" s="84">
        <v>16</v>
      </c>
      <c r="B905" s="84" t="s">
        <v>41</v>
      </c>
      <c r="C905" s="85">
        <v>1000</v>
      </c>
      <c r="D905" s="86">
        <v>37.27</v>
      </c>
      <c r="E905" s="86">
        <f t="shared" si="5"/>
        <v>37270</v>
      </c>
    </row>
    <row r="906" spans="1:5" ht="15" customHeight="1">
      <c r="A906" s="84">
        <v>17</v>
      </c>
      <c r="B906" s="84" t="s">
        <v>42</v>
      </c>
      <c r="C906" s="85">
        <v>900</v>
      </c>
      <c r="D906" s="86">
        <v>27</v>
      </c>
      <c r="E906" s="86">
        <f t="shared" si="5"/>
        <v>24300</v>
      </c>
    </row>
    <row r="907" spans="1:5" ht="15" customHeight="1">
      <c r="A907" s="84">
        <v>18</v>
      </c>
      <c r="B907" s="84" t="s">
        <v>43</v>
      </c>
      <c r="C907" s="85">
        <v>900</v>
      </c>
      <c r="D907" s="86">
        <v>23.79</v>
      </c>
      <c r="E907" s="86">
        <f t="shared" si="5"/>
        <v>21411</v>
      </c>
    </row>
    <row r="908" spans="1:5" ht="15" customHeight="1">
      <c r="A908" s="84">
        <v>19</v>
      </c>
      <c r="B908" s="84" t="s">
        <v>44</v>
      </c>
      <c r="C908" s="85">
        <v>2000</v>
      </c>
      <c r="D908" s="86">
        <v>19.4</v>
      </c>
      <c r="E908" s="86">
        <f t="shared" si="5"/>
        <v>38800</v>
      </c>
    </row>
    <row r="909" spans="1:5" ht="15" customHeight="1">
      <c r="A909" s="84">
        <v>20</v>
      </c>
      <c r="B909" s="84" t="s">
        <v>45</v>
      </c>
      <c r="C909" s="85">
        <v>1300</v>
      </c>
      <c r="D909" s="86">
        <v>164.22</v>
      </c>
      <c r="E909" s="86">
        <f t="shared" si="5"/>
        <v>213486</v>
      </c>
    </row>
    <row r="910" spans="1:5" ht="15" customHeight="1">
      <c r="A910" s="84">
        <v>21</v>
      </c>
      <c r="B910" s="84" t="s">
        <v>46</v>
      </c>
      <c r="C910" s="85">
        <v>800</v>
      </c>
      <c r="D910" s="86">
        <v>75</v>
      </c>
      <c r="E910" s="86">
        <f t="shared" si="5"/>
        <v>60000</v>
      </c>
    </row>
    <row r="911" spans="1:5" ht="15" customHeight="1">
      <c r="A911" s="84"/>
      <c r="B911" s="84" t="s">
        <v>47</v>
      </c>
      <c r="C911" s="85"/>
      <c r="D911" s="86"/>
      <c r="E911" s="86">
        <f t="shared" si="5"/>
        <v>0</v>
      </c>
    </row>
    <row r="912" spans="1:5" ht="15" customHeight="1">
      <c r="A912" s="84">
        <v>22</v>
      </c>
      <c r="B912" s="84" t="s">
        <v>48</v>
      </c>
      <c r="C912" s="85">
        <v>560</v>
      </c>
      <c r="D912" s="86">
        <v>320</v>
      </c>
      <c r="E912" s="86">
        <f t="shared" si="5"/>
        <v>179200</v>
      </c>
    </row>
    <row r="913" spans="1:5" ht="15" customHeight="1">
      <c r="A913" s="84">
        <v>23</v>
      </c>
      <c r="B913" s="84" t="s">
        <v>49</v>
      </c>
      <c r="C913" s="85">
        <v>560</v>
      </c>
      <c r="D913" s="86">
        <v>150</v>
      </c>
      <c r="E913" s="86">
        <f t="shared" si="5"/>
        <v>84000</v>
      </c>
    </row>
    <row r="914" spans="1:5" ht="15" customHeight="1">
      <c r="A914" s="84">
        <v>24</v>
      </c>
      <c r="B914" s="84" t="s">
        <v>50</v>
      </c>
      <c r="C914" s="85">
        <v>1700</v>
      </c>
      <c r="D914" s="86">
        <v>45</v>
      </c>
      <c r="E914" s="86">
        <f t="shared" si="5"/>
        <v>76500</v>
      </c>
    </row>
    <row r="915" spans="1:5" ht="15" customHeight="1">
      <c r="A915" s="84">
        <v>25</v>
      </c>
      <c r="B915" s="84" t="s">
        <v>51</v>
      </c>
      <c r="C915" s="85">
        <v>500</v>
      </c>
      <c r="D915" s="86">
        <v>9.5</v>
      </c>
      <c r="E915" s="86">
        <f t="shared" si="5"/>
        <v>4750</v>
      </c>
    </row>
    <row r="916" spans="1:5" ht="15" customHeight="1">
      <c r="A916" s="84">
        <v>26</v>
      </c>
      <c r="B916" s="84" t="s">
        <v>52</v>
      </c>
      <c r="C916" s="85">
        <v>100</v>
      </c>
      <c r="D916" s="86">
        <v>85</v>
      </c>
      <c r="E916" s="86">
        <f t="shared" si="5"/>
        <v>8500</v>
      </c>
    </row>
    <row r="917" spans="1:10" ht="15" customHeight="1">
      <c r="A917" s="74"/>
      <c r="B917" s="97" t="s">
        <v>246</v>
      </c>
      <c r="C917" s="98">
        <f>SUM(C889:C916)</f>
        <v>128507</v>
      </c>
      <c r="D917" s="98" t="s">
        <v>201</v>
      </c>
      <c r="E917" s="98">
        <f>SUM(E889:E916)+0.36</f>
        <v>5333401.2700000005</v>
      </c>
      <c r="G917" s="112">
        <v>5333400</v>
      </c>
      <c r="H917" s="79">
        <v>244</v>
      </c>
      <c r="I917" s="79" t="s">
        <v>426</v>
      </c>
      <c r="J917" s="5">
        <v>340</v>
      </c>
    </row>
    <row r="918" spans="1:13" ht="15" customHeight="1">
      <c r="A918" s="320"/>
      <c r="B918" s="321"/>
      <c r="C918" s="321"/>
      <c r="D918" s="321"/>
      <c r="E918" s="322"/>
      <c r="F918" s="87"/>
      <c r="H918" s="87"/>
      <c r="I918" s="87"/>
      <c r="J918" s="87"/>
      <c r="L918" s="87"/>
      <c r="M918" s="87"/>
    </row>
    <row r="919" spans="1:5" ht="15" customHeight="1">
      <c r="A919" s="84"/>
      <c r="B919" s="84"/>
      <c r="C919" s="85"/>
      <c r="D919" s="86"/>
      <c r="E919" s="86"/>
    </row>
    <row r="920" spans="1:5" ht="15" customHeight="1">
      <c r="A920" s="84"/>
      <c r="B920" s="84"/>
      <c r="C920" s="85"/>
      <c r="D920" s="86"/>
      <c r="E920" s="86"/>
    </row>
    <row r="921" spans="1:5" ht="15" customHeight="1">
      <c r="A921" s="84"/>
      <c r="B921" s="84"/>
      <c r="C921" s="85"/>
      <c r="D921" s="86"/>
      <c r="E921" s="86"/>
    </row>
    <row r="922" spans="1:5" ht="15" customHeight="1">
      <c r="A922" s="84"/>
      <c r="B922" s="84"/>
      <c r="C922" s="85"/>
      <c r="D922" s="86"/>
      <c r="E922" s="86"/>
    </row>
    <row r="923" spans="1:9" ht="15" customHeight="1">
      <c r="A923" s="74"/>
      <c r="B923" s="97" t="s">
        <v>246</v>
      </c>
      <c r="C923" s="98">
        <f>SUM(C919:C922)</f>
        <v>0</v>
      </c>
      <c r="D923" s="98" t="s">
        <v>201</v>
      </c>
      <c r="E923" s="98">
        <f>SUM(E919:E922)</f>
        <v>0</v>
      </c>
      <c r="G923" s="112"/>
      <c r="H923" s="79">
        <v>244</v>
      </c>
      <c r="I923" s="79" t="s">
        <v>426</v>
      </c>
    </row>
    <row r="924" spans="1:13" ht="15" customHeight="1">
      <c r="A924" s="320"/>
      <c r="B924" s="321"/>
      <c r="C924" s="321"/>
      <c r="D924" s="321"/>
      <c r="E924" s="322"/>
      <c r="F924" s="87"/>
      <c r="H924" s="87"/>
      <c r="I924" s="87"/>
      <c r="J924" s="87"/>
      <c r="L924" s="87"/>
      <c r="M924" s="87"/>
    </row>
    <row r="925" spans="1:5" ht="15" customHeight="1">
      <c r="A925" s="84"/>
      <c r="B925" s="84"/>
      <c r="C925" s="85"/>
      <c r="D925" s="86"/>
      <c r="E925" s="86"/>
    </row>
    <row r="926" spans="1:5" ht="15" customHeight="1">
      <c r="A926" s="84"/>
      <c r="B926" s="84"/>
      <c r="C926" s="85"/>
      <c r="D926" s="86"/>
      <c r="E926" s="86"/>
    </row>
    <row r="927" spans="1:5" ht="15" customHeight="1">
      <c r="A927" s="84"/>
      <c r="B927" s="84"/>
      <c r="C927" s="85"/>
      <c r="D927" s="86"/>
      <c r="E927" s="86"/>
    </row>
    <row r="928" spans="1:5" ht="15" customHeight="1">
      <c r="A928" s="84"/>
      <c r="B928" s="84"/>
      <c r="C928" s="85"/>
      <c r="D928" s="86"/>
      <c r="E928" s="86"/>
    </row>
    <row r="929" spans="1:9" ht="15" customHeight="1">
      <c r="A929" s="74"/>
      <c r="B929" s="97" t="s">
        <v>246</v>
      </c>
      <c r="C929" s="98">
        <f>SUM(C925:C928)</f>
        <v>0</v>
      </c>
      <c r="D929" s="98" t="s">
        <v>201</v>
      </c>
      <c r="E929" s="98">
        <f>SUM(E925:E928)</f>
        <v>0</v>
      </c>
      <c r="G929" s="112"/>
      <c r="H929" s="79">
        <v>244</v>
      </c>
      <c r="I929" s="79" t="s">
        <v>426</v>
      </c>
    </row>
    <row r="930" spans="1:13" ht="15" customHeight="1">
      <c r="A930" s="320"/>
      <c r="B930" s="321"/>
      <c r="C930" s="321"/>
      <c r="D930" s="321"/>
      <c r="E930" s="322"/>
      <c r="F930" s="87"/>
      <c r="H930" s="87"/>
      <c r="I930" s="87"/>
      <c r="J930" s="87"/>
      <c r="L930" s="87"/>
      <c r="M930" s="87"/>
    </row>
    <row r="931" spans="1:5" ht="15" customHeight="1">
      <c r="A931" s="84"/>
      <c r="B931" s="84"/>
      <c r="C931" s="85"/>
      <c r="D931" s="86"/>
      <c r="E931" s="86"/>
    </row>
    <row r="932" spans="1:5" ht="15" customHeight="1">
      <c r="A932" s="84"/>
      <c r="B932" s="84"/>
      <c r="C932" s="85"/>
      <c r="D932" s="86"/>
      <c r="E932" s="86"/>
    </row>
    <row r="933" spans="1:5" ht="15" customHeight="1">
      <c r="A933" s="84"/>
      <c r="B933" s="84"/>
      <c r="C933" s="85"/>
      <c r="D933" s="86"/>
      <c r="E933" s="86"/>
    </row>
    <row r="934" spans="1:5" ht="15" customHeight="1">
      <c r="A934" s="84"/>
      <c r="B934" s="84"/>
      <c r="C934" s="85"/>
      <c r="D934" s="86"/>
      <c r="E934" s="86"/>
    </row>
    <row r="935" spans="1:9" ht="15" customHeight="1">
      <c r="A935" s="74"/>
      <c r="B935" s="97" t="s">
        <v>246</v>
      </c>
      <c r="C935" s="98">
        <f>SUM(C931:C934)</f>
        <v>0</v>
      </c>
      <c r="D935" s="98" t="s">
        <v>201</v>
      </c>
      <c r="E935" s="98">
        <f>SUM(E931:E934)</f>
        <v>0</v>
      </c>
      <c r="G935" s="112"/>
      <c r="H935" s="79">
        <v>244</v>
      </c>
      <c r="I935" s="79" t="s">
        <v>426</v>
      </c>
    </row>
    <row r="936" spans="1:13" ht="15" customHeight="1">
      <c r="A936" s="320"/>
      <c r="B936" s="321"/>
      <c r="C936" s="321"/>
      <c r="D936" s="321"/>
      <c r="E936" s="322"/>
      <c r="F936" s="87"/>
      <c r="H936" s="87"/>
      <c r="I936" s="87"/>
      <c r="J936" s="87"/>
      <c r="L936" s="87"/>
      <c r="M936" s="87"/>
    </row>
    <row r="937" spans="1:5" ht="15" customHeight="1">
      <c r="A937" s="84"/>
      <c r="B937" s="84"/>
      <c r="C937" s="85"/>
      <c r="D937" s="86"/>
      <c r="E937" s="86"/>
    </row>
    <row r="938" spans="1:5" ht="15" customHeight="1">
      <c r="A938" s="84"/>
      <c r="B938" s="84"/>
      <c r="C938" s="85"/>
      <c r="D938" s="86"/>
      <c r="E938" s="86"/>
    </row>
    <row r="939" spans="1:5" ht="15" customHeight="1">
      <c r="A939" s="84"/>
      <c r="B939" s="84"/>
      <c r="C939" s="85"/>
      <c r="D939" s="86"/>
      <c r="E939" s="86"/>
    </row>
    <row r="940" spans="1:5" ht="15" customHeight="1">
      <c r="A940" s="84"/>
      <c r="B940" s="84"/>
      <c r="C940" s="85"/>
      <c r="D940" s="86"/>
      <c r="E940" s="86"/>
    </row>
    <row r="941" spans="1:9" ht="15" customHeight="1">
      <c r="A941" s="74"/>
      <c r="B941" s="97" t="s">
        <v>246</v>
      </c>
      <c r="C941" s="98">
        <f>SUM(C937:C940)</f>
        <v>0</v>
      </c>
      <c r="D941" s="98" t="s">
        <v>201</v>
      </c>
      <c r="E941" s="98">
        <f>SUM(E937:E940)</f>
        <v>0</v>
      </c>
      <c r="G941" s="112"/>
      <c r="H941" s="79">
        <v>244</v>
      </c>
      <c r="I941" s="79" t="s">
        <v>426</v>
      </c>
    </row>
    <row r="942" spans="1:13" ht="15" customHeight="1">
      <c r="A942" s="320"/>
      <c r="B942" s="321"/>
      <c r="C942" s="321"/>
      <c r="D942" s="321"/>
      <c r="E942" s="322"/>
      <c r="F942" s="87"/>
      <c r="H942" s="87"/>
      <c r="I942" s="87"/>
      <c r="J942" s="87"/>
      <c r="L942" s="87"/>
      <c r="M942" s="87"/>
    </row>
    <row r="943" spans="1:5" ht="15" customHeight="1">
      <c r="A943" s="84"/>
      <c r="B943" s="84"/>
      <c r="C943" s="85"/>
      <c r="D943" s="86"/>
      <c r="E943" s="86"/>
    </row>
    <row r="944" spans="1:5" ht="15" customHeight="1">
      <c r="A944" s="84"/>
      <c r="B944" s="84"/>
      <c r="C944" s="85"/>
      <c r="D944" s="86"/>
      <c r="E944" s="86"/>
    </row>
    <row r="945" spans="1:5" ht="15" customHeight="1">
      <c r="A945" s="84"/>
      <c r="B945" s="84"/>
      <c r="C945" s="85"/>
      <c r="D945" s="86"/>
      <c r="E945" s="86"/>
    </row>
    <row r="946" spans="1:5" ht="15" customHeight="1">
      <c r="A946" s="84"/>
      <c r="B946" s="84"/>
      <c r="C946" s="85"/>
      <c r="D946" s="86"/>
      <c r="E946" s="86"/>
    </row>
    <row r="947" spans="1:9" ht="15" customHeight="1">
      <c r="A947" s="74"/>
      <c r="B947" s="97" t="s">
        <v>246</v>
      </c>
      <c r="C947" s="98">
        <f>SUM(C943:C946)</f>
        <v>0</v>
      </c>
      <c r="D947" s="98" t="s">
        <v>201</v>
      </c>
      <c r="E947" s="98">
        <f>SUM(E943:E946)</f>
        <v>0</v>
      </c>
      <c r="G947" s="112"/>
      <c r="H947" s="79">
        <v>244</v>
      </c>
      <c r="I947" s="79" t="s">
        <v>426</v>
      </c>
    </row>
    <row r="948" spans="1:13" ht="15" customHeight="1">
      <c r="A948" s="320"/>
      <c r="B948" s="321"/>
      <c r="C948" s="321"/>
      <c r="D948" s="321"/>
      <c r="E948" s="322"/>
      <c r="F948" s="87"/>
      <c r="H948" s="87"/>
      <c r="I948" s="87"/>
      <c r="J948" s="87"/>
      <c r="L948" s="87"/>
      <c r="M948" s="87"/>
    </row>
    <row r="949" spans="1:5" ht="15" customHeight="1">
      <c r="A949" s="84"/>
      <c r="B949" s="84"/>
      <c r="C949" s="85"/>
      <c r="D949" s="86"/>
      <c r="E949" s="86"/>
    </row>
    <row r="950" spans="1:5" ht="15" customHeight="1">
      <c r="A950" s="84"/>
      <c r="B950" s="84"/>
      <c r="C950" s="85"/>
      <c r="D950" s="86"/>
      <c r="E950" s="86"/>
    </row>
    <row r="951" spans="1:5" ht="15" customHeight="1">
      <c r="A951" s="84"/>
      <c r="B951" s="84"/>
      <c r="C951" s="85"/>
      <c r="D951" s="86"/>
      <c r="E951" s="86"/>
    </row>
    <row r="952" spans="1:5" ht="15" customHeight="1">
      <c r="A952" s="84"/>
      <c r="B952" s="84"/>
      <c r="C952" s="85"/>
      <c r="D952" s="86"/>
      <c r="E952" s="86"/>
    </row>
    <row r="953" spans="1:9" ht="15" customHeight="1">
      <c r="A953" s="74"/>
      <c r="B953" s="97" t="s">
        <v>246</v>
      </c>
      <c r="C953" s="98">
        <f>SUM(C949:C952)</f>
        <v>0</v>
      </c>
      <c r="D953" s="98" t="s">
        <v>201</v>
      </c>
      <c r="E953" s="98">
        <f>SUM(E949:E952)</f>
        <v>0</v>
      </c>
      <c r="G953" s="112"/>
      <c r="H953" s="79">
        <v>244</v>
      </c>
      <c r="I953" s="79" t="s">
        <v>426</v>
      </c>
    </row>
    <row r="954" spans="1:13" ht="15" customHeight="1">
      <c r="A954" s="320"/>
      <c r="B954" s="321"/>
      <c r="C954" s="321"/>
      <c r="D954" s="321"/>
      <c r="E954" s="322"/>
      <c r="F954" s="87"/>
      <c r="H954" s="87"/>
      <c r="I954" s="87"/>
      <c r="J954" s="87"/>
      <c r="L954" s="87"/>
      <c r="M954" s="87"/>
    </row>
    <row r="955" spans="1:5" ht="15" customHeight="1">
      <c r="A955" s="84"/>
      <c r="B955" s="84"/>
      <c r="C955" s="85"/>
      <c r="D955" s="86"/>
      <c r="E955" s="86"/>
    </row>
    <row r="956" spans="1:5" ht="15" customHeight="1">
      <c r="A956" s="84"/>
      <c r="B956" s="84"/>
      <c r="C956" s="85"/>
      <c r="D956" s="86"/>
      <c r="E956" s="86"/>
    </row>
    <row r="957" spans="1:5" ht="15" customHeight="1">
      <c r="A957" s="84"/>
      <c r="B957" s="84"/>
      <c r="C957" s="85"/>
      <c r="D957" s="86"/>
      <c r="E957" s="86"/>
    </row>
    <row r="958" spans="1:5" ht="15" customHeight="1">
      <c r="A958" s="84"/>
      <c r="B958" s="84"/>
      <c r="C958" s="85"/>
      <c r="D958" s="86"/>
      <c r="E958" s="86"/>
    </row>
    <row r="959" spans="1:9" ht="15" customHeight="1">
      <c r="A959" s="74"/>
      <c r="B959" s="97" t="s">
        <v>246</v>
      </c>
      <c r="C959" s="98">
        <f>SUM(C955:C958)</f>
        <v>0</v>
      </c>
      <c r="D959" s="98" t="s">
        <v>201</v>
      </c>
      <c r="E959" s="98">
        <f>SUM(E955:E958)</f>
        <v>0</v>
      </c>
      <c r="G959" s="112"/>
      <c r="H959" s="79">
        <v>244</v>
      </c>
      <c r="I959" s="79" t="s">
        <v>426</v>
      </c>
    </row>
    <row r="960" spans="1:13" ht="27.75" customHeight="1">
      <c r="A960" s="320" t="s">
        <v>8</v>
      </c>
      <c r="B960" s="321"/>
      <c r="C960" s="321"/>
      <c r="D960" s="321"/>
      <c r="E960" s="322"/>
      <c r="F960" s="87"/>
      <c r="H960" s="87"/>
      <c r="I960" s="87"/>
      <c r="J960" s="87"/>
      <c r="L960" s="87"/>
      <c r="M960" s="87"/>
    </row>
    <row r="961" spans="1:5" ht="15" customHeight="1">
      <c r="A961" s="84"/>
      <c r="B961" s="84"/>
      <c r="C961" s="85"/>
      <c r="D961" s="86"/>
      <c r="E961" s="86"/>
    </row>
    <row r="962" spans="1:5" ht="15" customHeight="1">
      <c r="A962" s="84"/>
      <c r="B962" s="84"/>
      <c r="C962" s="85"/>
      <c r="D962" s="86"/>
      <c r="E962" s="86"/>
    </row>
    <row r="963" spans="1:5" ht="15" customHeight="1">
      <c r="A963" s="84"/>
      <c r="B963" s="84"/>
      <c r="C963" s="85"/>
      <c r="D963" s="86"/>
      <c r="E963" s="86"/>
    </row>
    <row r="964" spans="1:5" ht="15" customHeight="1">
      <c r="A964" s="84"/>
      <c r="B964" s="84"/>
      <c r="C964" s="85"/>
      <c r="D964" s="86"/>
      <c r="E964" s="86"/>
    </row>
    <row r="965" spans="1:5" ht="15" customHeight="1">
      <c r="A965" s="84"/>
      <c r="B965" s="84"/>
      <c r="C965" s="85"/>
      <c r="D965" s="86"/>
      <c r="E965" s="86"/>
    </row>
    <row r="966" spans="1:5" ht="15" customHeight="1">
      <c r="A966" s="84"/>
      <c r="B966" s="84"/>
      <c r="C966" s="85"/>
      <c r="D966" s="86"/>
      <c r="E966" s="86"/>
    </row>
    <row r="967" spans="1:9" ht="15" customHeight="1">
      <c r="A967" s="84"/>
      <c r="B967" s="89" t="s">
        <v>5</v>
      </c>
      <c r="C967" s="90">
        <f>SUM(C961:C966)</f>
        <v>0</v>
      </c>
      <c r="D967" s="90" t="s">
        <v>201</v>
      </c>
      <c r="E967" s="90">
        <f>SUM(E961:E966)</f>
        <v>0</v>
      </c>
      <c r="G967" s="112"/>
      <c r="H967" s="79">
        <v>244</v>
      </c>
      <c r="I967" s="79" t="s">
        <v>426</v>
      </c>
    </row>
    <row r="968" spans="1:5" ht="15" customHeight="1">
      <c r="A968" s="84"/>
      <c r="B968" s="84"/>
      <c r="C968" s="85"/>
      <c r="D968" s="86"/>
      <c r="E968" s="86"/>
    </row>
    <row r="969" spans="1:5" ht="15" customHeight="1">
      <c r="A969" s="84"/>
      <c r="B969" s="84"/>
      <c r="C969" s="85"/>
      <c r="D969" s="86"/>
      <c r="E969" s="86"/>
    </row>
    <row r="970" spans="1:5" ht="15" customHeight="1">
      <c r="A970" s="84"/>
      <c r="B970" s="84"/>
      <c r="C970" s="85"/>
      <c r="D970" s="86"/>
      <c r="E970" s="86"/>
    </row>
    <row r="971" spans="1:5" ht="15" customHeight="1">
      <c r="A971" s="84"/>
      <c r="B971" s="84"/>
      <c r="C971" s="85"/>
      <c r="D971" s="86"/>
      <c r="E971" s="86"/>
    </row>
    <row r="972" spans="1:9" ht="15" customHeight="1">
      <c r="A972" s="84"/>
      <c r="B972" s="89" t="s">
        <v>6</v>
      </c>
      <c r="C972" s="90">
        <f>SUM(C968:C971)</f>
        <v>0</v>
      </c>
      <c r="D972" s="90" t="s">
        <v>201</v>
      </c>
      <c r="E972" s="90">
        <f>SUM(E968:E971)</f>
        <v>0</v>
      </c>
      <c r="G972" s="112"/>
      <c r="H972" s="79">
        <v>244</v>
      </c>
      <c r="I972" s="79" t="s">
        <v>426</v>
      </c>
    </row>
    <row r="973" spans="1:5" ht="15" customHeight="1">
      <c r="A973" s="74"/>
      <c r="B973" s="97" t="s">
        <v>246</v>
      </c>
      <c r="C973" s="98">
        <f>C967+C972</f>
        <v>0</v>
      </c>
      <c r="D973" s="98" t="s">
        <v>201</v>
      </c>
      <c r="E973" s="98">
        <f>E967+E972</f>
        <v>0</v>
      </c>
    </row>
    <row r="974" ht="15" customHeight="1"/>
    <row r="975" spans="1:6" ht="15" customHeight="1">
      <c r="A975" s="332" t="s">
        <v>7</v>
      </c>
      <c r="B975" s="332"/>
      <c r="C975" s="332"/>
      <c r="D975" s="332"/>
      <c r="E975" s="332"/>
      <c r="F975" s="332"/>
    </row>
    <row r="976" ht="15" customHeight="1"/>
    <row r="977" spans="1:4" ht="15" customHeight="1">
      <c r="A977" s="333" t="s">
        <v>361</v>
      </c>
      <c r="B977" s="333" t="s">
        <v>372</v>
      </c>
      <c r="C977" s="333" t="s">
        <v>420</v>
      </c>
      <c r="D977" s="333" t="s">
        <v>421</v>
      </c>
    </row>
    <row r="978" spans="1:4" ht="15" customHeight="1">
      <c r="A978" s="334"/>
      <c r="B978" s="334"/>
      <c r="C978" s="334"/>
      <c r="D978" s="334"/>
    </row>
    <row r="979" spans="1:13" s="87" customFormat="1" ht="15" customHeight="1">
      <c r="A979" s="335"/>
      <c r="B979" s="335"/>
      <c r="C979" s="335"/>
      <c r="D979" s="335"/>
      <c r="E979" s="5"/>
      <c r="F979" s="5"/>
      <c r="G979" s="113"/>
      <c r="H979" s="5"/>
      <c r="I979" s="5"/>
      <c r="J979" s="5"/>
      <c r="K979" s="134"/>
      <c r="L979" s="5"/>
      <c r="M979" s="5"/>
    </row>
    <row r="980" spans="1:13" ht="15" customHeight="1">
      <c r="A980" s="83">
        <v>1</v>
      </c>
      <c r="B980" s="83">
        <v>2</v>
      </c>
      <c r="C980" s="83">
        <v>3</v>
      </c>
      <c r="D980" s="83">
        <v>4</v>
      </c>
      <c r="E980" s="87"/>
      <c r="F980" s="87"/>
      <c r="H980" s="87"/>
      <c r="I980" s="87"/>
      <c r="J980" s="87"/>
      <c r="L980" s="87"/>
      <c r="M980" s="87"/>
    </row>
    <row r="981" spans="1:13" ht="15" customHeight="1">
      <c r="A981" s="320"/>
      <c r="B981" s="321"/>
      <c r="C981" s="321"/>
      <c r="D981" s="322"/>
      <c r="E981" s="87"/>
      <c r="F981" s="87"/>
      <c r="H981" s="87"/>
      <c r="I981" s="87"/>
      <c r="J981" s="87"/>
      <c r="L981" s="87"/>
      <c r="M981" s="87"/>
    </row>
    <row r="982" spans="1:4" ht="15" customHeight="1">
      <c r="A982" s="84"/>
      <c r="B982" s="88"/>
      <c r="C982" s="85"/>
      <c r="D982" s="86"/>
    </row>
    <row r="983" spans="1:4" ht="15" customHeight="1">
      <c r="A983" s="84"/>
      <c r="B983" s="84"/>
      <c r="C983" s="85"/>
      <c r="D983" s="86"/>
    </row>
    <row r="984" spans="1:9" ht="15" customHeight="1">
      <c r="A984" s="74"/>
      <c r="B984" s="97" t="s">
        <v>246</v>
      </c>
      <c r="C984" s="98" t="s">
        <v>201</v>
      </c>
      <c r="D984" s="98">
        <f>SUM(D982:D983)</f>
        <v>0</v>
      </c>
      <c r="G984" s="112"/>
      <c r="H984" s="79">
        <v>244</v>
      </c>
      <c r="I984" s="79" t="s">
        <v>426</v>
      </c>
    </row>
    <row r="985" spans="1:13" ht="15" customHeight="1">
      <c r="A985" s="320"/>
      <c r="B985" s="321"/>
      <c r="C985" s="321"/>
      <c r="D985" s="322"/>
      <c r="E985" s="87"/>
      <c r="F985" s="87"/>
      <c r="H985" s="87"/>
      <c r="I985" s="87"/>
      <c r="J985" s="87"/>
      <c r="L985" s="87"/>
      <c r="M985" s="87"/>
    </row>
    <row r="986" spans="1:4" ht="15" customHeight="1">
      <c r="A986" s="84"/>
      <c r="B986" s="84"/>
      <c r="C986" s="85"/>
      <c r="D986" s="86"/>
    </row>
    <row r="987" spans="1:4" ht="15" customHeight="1">
      <c r="A987" s="84"/>
      <c r="B987" s="84"/>
      <c r="C987" s="85"/>
      <c r="D987" s="86"/>
    </row>
    <row r="988" spans="1:9" ht="15" customHeight="1">
      <c r="A988" s="74"/>
      <c r="B988" s="97" t="s">
        <v>246</v>
      </c>
      <c r="C988" s="98" t="s">
        <v>201</v>
      </c>
      <c r="D988" s="98">
        <f>SUM(D986:D987)</f>
        <v>0</v>
      </c>
      <c r="G988" s="112"/>
      <c r="H988" s="79">
        <v>244</v>
      </c>
      <c r="I988" s="79" t="s">
        <v>426</v>
      </c>
    </row>
    <row r="989" spans="1:13" ht="27.75" customHeight="1">
      <c r="A989" s="320" t="s">
        <v>90</v>
      </c>
      <c r="B989" s="321"/>
      <c r="C989" s="321"/>
      <c r="D989" s="322"/>
      <c r="E989" s="87"/>
      <c r="F989" s="87"/>
      <c r="H989" s="87"/>
      <c r="I989" s="87"/>
      <c r="J989" s="87"/>
      <c r="L989" s="87"/>
      <c r="M989" s="87"/>
    </row>
    <row r="990" spans="1:4" ht="15" customHeight="1">
      <c r="A990" s="84"/>
      <c r="B990" s="84"/>
      <c r="C990" s="85"/>
      <c r="D990" s="86"/>
    </row>
    <row r="991" spans="1:4" ht="15" customHeight="1">
      <c r="A991" s="84"/>
      <c r="B991" s="84"/>
      <c r="C991" s="85"/>
      <c r="D991" s="86"/>
    </row>
    <row r="992" spans="1:9" ht="15" customHeight="1">
      <c r="A992" s="74"/>
      <c r="B992" s="97" t="s">
        <v>246</v>
      </c>
      <c r="C992" s="98" t="s">
        <v>201</v>
      </c>
      <c r="D992" s="98">
        <f>SUM(D990:D991)</f>
        <v>0</v>
      </c>
      <c r="G992" s="112"/>
      <c r="H992" s="79">
        <v>244</v>
      </c>
      <c r="I992" s="79" t="s">
        <v>426</v>
      </c>
    </row>
    <row r="993" spans="1:13" ht="38.25" customHeight="1">
      <c r="A993" s="320" t="s">
        <v>8</v>
      </c>
      <c r="B993" s="321"/>
      <c r="C993" s="321"/>
      <c r="D993" s="322"/>
      <c r="E993" s="87"/>
      <c r="F993" s="87"/>
      <c r="H993" s="87"/>
      <c r="I993" s="87"/>
      <c r="J993" s="87"/>
      <c r="L993" s="87"/>
      <c r="M993" s="87"/>
    </row>
    <row r="994" spans="1:4" ht="15" customHeight="1">
      <c r="A994" s="84"/>
      <c r="B994" s="84"/>
      <c r="C994" s="85"/>
      <c r="D994" s="86"/>
    </row>
    <row r="995" spans="1:4" ht="15" customHeight="1">
      <c r="A995" s="84"/>
      <c r="B995" s="84"/>
      <c r="C995" s="85"/>
      <c r="D995" s="86"/>
    </row>
    <row r="996" spans="1:9" ht="15" customHeight="1">
      <c r="A996" s="74"/>
      <c r="B996" s="97" t="s">
        <v>246</v>
      </c>
      <c r="C996" s="98" t="s">
        <v>201</v>
      </c>
      <c r="D996" s="98">
        <f>SUM(D994:D995)</f>
        <v>0</v>
      </c>
      <c r="G996" s="112"/>
      <c r="H996" s="79">
        <v>244</v>
      </c>
      <c r="I996" s="79" t="s">
        <v>426</v>
      </c>
    </row>
    <row r="998" spans="10:13" ht="12.75">
      <c r="J998" s="87"/>
      <c r="L998" s="87"/>
      <c r="M998" s="87"/>
    </row>
    <row r="999" spans="1:13" ht="15.75" customHeight="1">
      <c r="A999" s="5" t="s">
        <v>424</v>
      </c>
      <c r="C999" s="81">
        <v>244</v>
      </c>
      <c r="G999" s="144">
        <v>932700</v>
      </c>
      <c r="H999" s="138">
        <v>180</v>
      </c>
      <c r="I999" s="139">
        <v>140000</v>
      </c>
      <c r="J999" s="139"/>
      <c r="K999" s="93">
        <f>G1034+G1038+G1042+G1046+G1058+G1064+G1070+G1076+G1087+G1091+G1095+G1099+G1120+G1148+G1167+G1179+G1187+G1216+G1230+G1225+G1244+G1239+G1253+G1258</f>
        <v>4077390.89</v>
      </c>
      <c r="L999" s="92">
        <v>244</v>
      </c>
      <c r="M999" s="92" t="s">
        <v>485</v>
      </c>
    </row>
    <row r="1000" spans="1:13" ht="30.75" customHeight="1">
      <c r="A1000" s="5" t="s">
        <v>425</v>
      </c>
      <c r="C1000" s="323" t="s">
        <v>302</v>
      </c>
      <c r="D1000" s="323"/>
      <c r="E1000" s="323"/>
      <c r="F1000" s="323"/>
      <c r="G1000" s="150">
        <v>2982093.04</v>
      </c>
      <c r="H1000" s="138">
        <v>130</v>
      </c>
      <c r="I1000" s="139">
        <v>140000</v>
      </c>
      <c r="J1000" s="139"/>
      <c r="K1000" s="93">
        <f>G1112+G1124+G1159+G1171</f>
        <v>0</v>
      </c>
      <c r="L1000" s="92">
        <v>243</v>
      </c>
      <c r="M1000" s="92" t="s">
        <v>485</v>
      </c>
    </row>
    <row r="1001" spans="7:13" ht="15.75" customHeight="1">
      <c r="G1001" s="144"/>
      <c r="H1001" s="138">
        <v>120</v>
      </c>
      <c r="I1001" s="139">
        <v>140000</v>
      </c>
      <c r="J1001" s="139"/>
      <c r="K1001" s="93"/>
      <c r="L1001" s="92"/>
      <c r="M1001" s="92"/>
    </row>
    <row r="1002" spans="1:13" ht="15" customHeight="1">
      <c r="A1002" s="332" t="s">
        <v>402</v>
      </c>
      <c r="B1002" s="332"/>
      <c r="C1002" s="332"/>
      <c r="D1002" s="332"/>
      <c r="E1002" s="332"/>
      <c r="F1002" s="332"/>
      <c r="G1002" s="144"/>
      <c r="H1002" s="138">
        <v>140</v>
      </c>
      <c r="I1002" s="139"/>
      <c r="J1002" s="139"/>
      <c r="K1002" s="93"/>
      <c r="L1002" s="92"/>
      <c r="M1002" s="92"/>
    </row>
    <row r="1003" spans="1:13" ht="12.75">
      <c r="A1003" s="82"/>
      <c r="B1003" s="82"/>
      <c r="C1003" s="82"/>
      <c r="D1003" s="82"/>
      <c r="E1003" s="82"/>
      <c r="F1003" s="82"/>
      <c r="G1003" s="144"/>
      <c r="H1003" s="138"/>
      <c r="I1003" s="139"/>
      <c r="J1003" s="139"/>
      <c r="K1003" s="93"/>
      <c r="L1003" s="92"/>
      <c r="M1003" s="92"/>
    </row>
    <row r="1004" spans="1:13" ht="21" customHeight="1">
      <c r="A1004" s="326" t="s">
        <v>361</v>
      </c>
      <c r="B1004" s="326" t="s">
        <v>372</v>
      </c>
      <c r="C1004" s="326" t="s">
        <v>394</v>
      </c>
      <c r="D1004" s="326" t="s">
        <v>395</v>
      </c>
      <c r="E1004" s="326" t="s">
        <v>396</v>
      </c>
      <c r="F1004" s="326" t="s">
        <v>397</v>
      </c>
      <c r="G1004" s="144"/>
      <c r="H1004" s="138"/>
      <c r="I1004" s="139"/>
      <c r="J1004" s="139"/>
      <c r="K1004" s="93"/>
      <c r="L1004" s="92"/>
      <c r="M1004" s="92"/>
    </row>
    <row r="1005" spans="1:13" ht="12.75">
      <c r="A1005" s="326"/>
      <c r="B1005" s="326"/>
      <c r="C1005" s="326"/>
      <c r="D1005" s="326"/>
      <c r="E1005" s="326"/>
      <c r="F1005" s="326"/>
      <c r="G1005" s="144">
        <v>162597.85</v>
      </c>
      <c r="H1005" s="138">
        <v>550</v>
      </c>
      <c r="I1005" s="139"/>
      <c r="J1005" s="139"/>
      <c r="K1005" s="93"/>
      <c r="L1005" s="92"/>
      <c r="M1005" s="92"/>
    </row>
    <row r="1006" spans="1:13" ht="12.75">
      <c r="A1006" s="326"/>
      <c r="B1006" s="326"/>
      <c r="C1006" s="326"/>
      <c r="D1006" s="326"/>
      <c r="E1006" s="326"/>
      <c r="F1006" s="326"/>
      <c r="G1006" s="145">
        <f>SUM(G999:G1005)</f>
        <v>4077390.89</v>
      </c>
      <c r="H1006" s="142"/>
      <c r="I1006" s="142"/>
      <c r="J1006" s="142"/>
      <c r="K1006" s="94">
        <f>SUM(K999:K1005)</f>
        <v>4077390.89</v>
      </c>
      <c r="L1006" s="96"/>
      <c r="M1006" s="96"/>
    </row>
    <row r="1007" spans="1:13" s="87" customFormat="1" ht="12.75">
      <c r="A1007" s="83">
        <v>1</v>
      </c>
      <c r="B1007" s="83">
        <v>2</v>
      </c>
      <c r="C1007" s="83">
        <v>3</v>
      </c>
      <c r="D1007" s="83">
        <v>4</v>
      </c>
      <c r="E1007" s="83">
        <v>5</v>
      </c>
      <c r="F1007" s="83">
        <v>6</v>
      </c>
      <c r="G1007" s="113"/>
      <c r="H1007" s="5"/>
      <c r="I1007" s="5"/>
      <c r="J1007" s="5"/>
      <c r="K1007" s="134"/>
      <c r="L1007" s="5"/>
      <c r="M1007" s="5"/>
    </row>
    <row r="1008" spans="1:6" ht="53.25" customHeight="1">
      <c r="A1008" s="320" t="s">
        <v>86</v>
      </c>
      <c r="B1008" s="321"/>
      <c r="C1008" s="321"/>
      <c r="D1008" s="321"/>
      <c r="E1008" s="321"/>
      <c r="F1008" s="322"/>
    </row>
    <row r="1009" spans="1:6" ht="12.75">
      <c r="A1009" s="84">
        <v>1</v>
      </c>
      <c r="B1009" s="84" t="s">
        <v>187</v>
      </c>
      <c r="C1009" s="85">
        <v>1</v>
      </c>
      <c r="D1009" s="86">
        <v>11</v>
      </c>
      <c r="E1009" s="86">
        <v>1000</v>
      </c>
      <c r="F1009" s="86">
        <f>C1009*D1009*E1009</f>
        <v>11000</v>
      </c>
    </row>
    <row r="1010" spans="1:13" ht="12.75">
      <c r="A1010" s="84">
        <v>2</v>
      </c>
      <c r="B1010" s="84" t="s">
        <v>187</v>
      </c>
      <c r="C1010" s="85">
        <v>3</v>
      </c>
      <c r="D1010" s="86">
        <v>12</v>
      </c>
      <c r="E1010" s="86">
        <v>676.39</v>
      </c>
      <c r="F1010" s="86">
        <f>C1010*D1010*E1010-350.04</f>
        <v>24000</v>
      </c>
      <c r="G1010" s="111"/>
      <c r="H1010" s="70"/>
      <c r="I1010" s="70"/>
      <c r="J1010" s="70"/>
      <c r="K1010" s="70"/>
      <c r="L1010" s="91"/>
      <c r="M1010" s="91"/>
    </row>
    <row r="1011" spans="1:9" ht="12.75">
      <c r="A1011" s="74"/>
      <c r="B1011" s="97" t="s">
        <v>246</v>
      </c>
      <c r="C1011" s="98" t="s">
        <v>201</v>
      </c>
      <c r="D1011" s="98" t="s">
        <v>201</v>
      </c>
      <c r="E1011" s="98" t="s">
        <v>201</v>
      </c>
      <c r="F1011" s="98">
        <f>SUM(F1009:F1010)</f>
        <v>35000</v>
      </c>
      <c r="G1011" s="112">
        <v>35000</v>
      </c>
      <c r="H1011" s="79">
        <v>244</v>
      </c>
      <c r="I1011" s="79" t="s">
        <v>429</v>
      </c>
    </row>
    <row r="1012" spans="1:6" ht="26.25" customHeight="1">
      <c r="A1012" s="320" t="s">
        <v>87</v>
      </c>
      <c r="B1012" s="321"/>
      <c r="C1012" s="321"/>
      <c r="D1012" s="321"/>
      <c r="E1012" s="321"/>
      <c r="F1012" s="322"/>
    </row>
    <row r="1013" spans="1:13" ht="12.75">
      <c r="A1013" s="84"/>
      <c r="B1013" s="84"/>
      <c r="C1013" s="85"/>
      <c r="D1013" s="86"/>
      <c r="E1013" s="86"/>
      <c r="F1013" s="86">
        <f>C1013*D1013*E1013</f>
        <v>0</v>
      </c>
      <c r="G1013" s="111"/>
      <c r="H1013" s="70"/>
      <c r="I1013" s="70"/>
      <c r="J1013" s="70"/>
      <c r="K1013" s="70"/>
      <c r="L1013" s="91"/>
      <c r="M1013" s="91"/>
    </row>
    <row r="1014" spans="1:6" ht="12.75">
      <c r="A1014" s="84"/>
      <c r="B1014" s="84"/>
      <c r="C1014" s="85"/>
      <c r="D1014" s="86"/>
      <c r="E1014" s="86"/>
      <c r="F1014" s="86">
        <f>C1014*D1014*E1014</f>
        <v>0</v>
      </c>
    </row>
    <row r="1015" spans="1:9" ht="12.75">
      <c r="A1015" s="74"/>
      <c r="B1015" s="97" t="s">
        <v>246</v>
      </c>
      <c r="C1015" s="98" t="s">
        <v>201</v>
      </c>
      <c r="D1015" s="98" t="s">
        <v>201</v>
      </c>
      <c r="E1015" s="98" t="s">
        <v>201</v>
      </c>
      <c r="F1015" s="98">
        <f>SUM(F1013:F1014)</f>
        <v>0</v>
      </c>
      <c r="G1015" s="112"/>
      <c r="H1015" s="79">
        <v>244</v>
      </c>
      <c r="I1015" s="79" t="s">
        <v>429</v>
      </c>
    </row>
    <row r="1016" spans="1:6" ht="53.25" customHeight="1">
      <c r="A1016" s="320" t="s">
        <v>89</v>
      </c>
      <c r="B1016" s="321"/>
      <c r="C1016" s="321"/>
      <c r="D1016" s="321"/>
      <c r="E1016" s="321"/>
      <c r="F1016" s="322"/>
    </row>
    <row r="1017" spans="1:13" ht="12.75">
      <c r="A1017" s="84"/>
      <c r="B1017" s="84"/>
      <c r="C1017" s="85"/>
      <c r="D1017" s="86"/>
      <c r="E1017" s="86"/>
      <c r="F1017" s="86">
        <f>C1017*D1017*E1017</f>
        <v>0</v>
      </c>
      <c r="G1017" s="111"/>
      <c r="H1017" s="70"/>
      <c r="I1017" s="70"/>
      <c r="J1017" s="70"/>
      <c r="K1017" s="70"/>
      <c r="L1017" s="91"/>
      <c r="M1017" s="91"/>
    </row>
    <row r="1018" spans="1:6" ht="12.75">
      <c r="A1018" s="84"/>
      <c r="B1018" s="84"/>
      <c r="C1018" s="85"/>
      <c r="D1018" s="86"/>
      <c r="E1018" s="86"/>
      <c r="F1018" s="86">
        <f>C1018*D1018*E1018</f>
        <v>0</v>
      </c>
    </row>
    <row r="1019" spans="1:9" ht="12.75">
      <c r="A1019" s="74"/>
      <c r="B1019" s="97" t="s">
        <v>246</v>
      </c>
      <c r="C1019" s="98" t="s">
        <v>201</v>
      </c>
      <c r="D1019" s="98" t="s">
        <v>201</v>
      </c>
      <c r="E1019" s="98" t="s">
        <v>201</v>
      </c>
      <c r="F1019" s="98">
        <f>SUM(F1017:F1018)</f>
        <v>0</v>
      </c>
      <c r="G1019" s="112"/>
      <c r="H1019" s="79">
        <v>244</v>
      </c>
      <c r="I1019" s="79" t="s">
        <v>429</v>
      </c>
    </row>
    <row r="1020" spans="1:6" ht="32.25" customHeight="1">
      <c r="A1020" s="320" t="s">
        <v>88</v>
      </c>
      <c r="B1020" s="321"/>
      <c r="C1020" s="321"/>
      <c r="D1020" s="321"/>
      <c r="E1020" s="321"/>
      <c r="F1020" s="322"/>
    </row>
    <row r="1021" spans="1:13" ht="12.75">
      <c r="A1021" s="84"/>
      <c r="B1021" s="84"/>
      <c r="C1021" s="85"/>
      <c r="D1021" s="86"/>
      <c r="E1021" s="86"/>
      <c r="F1021" s="86">
        <f>C1021*D1021*E1021</f>
        <v>0</v>
      </c>
      <c r="G1021" s="111"/>
      <c r="H1021" s="70"/>
      <c r="I1021" s="70"/>
      <c r="J1021" s="70"/>
      <c r="K1021" s="70"/>
      <c r="L1021" s="91"/>
      <c r="M1021" s="91"/>
    </row>
    <row r="1022" spans="1:6" ht="12.75">
      <c r="A1022" s="84"/>
      <c r="B1022" s="84"/>
      <c r="C1022" s="85"/>
      <c r="D1022" s="86"/>
      <c r="E1022" s="86"/>
      <c r="F1022" s="86">
        <f>C1022*D1022*E1022</f>
        <v>0</v>
      </c>
    </row>
    <row r="1023" spans="1:9" ht="12.75">
      <c r="A1023" s="74"/>
      <c r="B1023" s="97" t="s">
        <v>246</v>
      </c>
      <c r="C1023" s="98" t="s">
        <v>201</v>
      </c>
      <c r="D1023" s="98" t="s">
        <v>201</v>
      </c>
      <c r="E1023" s="98" t="s">
        <v>201</v>
      </c>
      <c r="F1023" s="98">
        <f>SUM(F1021:F1022)</f>
        <v>0</v>
      </c>
      <c r="G1023" s="112"/>
      <c r="H1023" s="79">
        <v>244</v>
      </c>
      <c r="I1023" s="79" t="s">
        <v>429</v>
      </c>
    </row>
    <row r="1024" ht="15" customHeight="1"/>
    <row r="1025" spans="1:6" ht="12.75">
      <c r="A1025" s="332" t="s">
        <v>403</v>
      </c>
      <c r="B1025" s="332"/>
      <c r="C1025" s="332"/>
      <c r="D1025" s="332"/>
      <c r="E1025" s="332"/>
      <c r="F1025" s="332"/>
    </row>
    <row r="1026" ht="14.25" customHeight="1"/>
    <row r="1027" spans="1:5" ht="12.75">
      <c r="A1027" s="326" t="s">
        <v>361</v>
      </c>
      <c r="B1027" s="326" t="s">
        <v>372</v>
      </c>
      <c r="C1027" s="326" t="s">
        <v>404</v>
      </c>
      <c r="D1027" s="326" t="s">
        <v>405</v>
      </c>
      <c r="E1027" s="326" t="s">
        <v>406</v>
      </c>
    </row>
    <row r="1028" spans="1:5" ht="12.75">
      <c r="A1028" s="326"/>
      <c r="B1028" s="326"/>
      <c r="C1028" s="326"/>
      <c r="D1028" s="326"/>
      <c r="E1028" s="326"/>
    </row>
    <row r="1029" spans="1:13" s="87" customFormat="1" ht="12.75">
      <c r="A1029" s="326"/>
      <c r="B1029" s="326"/>
      <c r="C1029" s="326"/>
      <c r="D1029" s="326"/>
      <c r="E1029" s="326"/>
      <c r="F1029" s="5"/>
      <c r="G1029" s="113"/>
      <c r="H1029" s="5"/>
      <c r="I1029" s="5"/>
      <c r="J1029" s="5"/>
      <c r="K1029" s="134"/>
      <c r="L1029" s="5"/>
      <c r="M1029" s="5"/>
    </row>
    <row r="1030" spans="1:13" ht="12.75">
      <c r="A1030" s="83">
        <v>1</v>
      </c>
      <c r="B1030" s="83">
        <v>2</v>
      </c>
      <c r="C1030" s="83">
        <v>3</v>
      </c>
      <c r="D1030" s="83">
        <v>4</v>
      </c>
      <c r="E1030" s="83">
        <v>5</v>
      </c>
      <c r="F1030" s="87"/>
      <c r="H1030" s="87"/>
      <c r="I1030" s="87"/>
      <c r="J1030" s="87"/>
      <c r="L1030" s="87"/>
      <c r="M1030" s="87"/>
    </row>
    <row r="1031" spans="1:13" ht="51" customHeight="1">
      <c r="A1031" s="320" t="s">
        <v>86</v>
      </c>
      <c r="B1031" s="321"/>
      <c r="C1031" s="321"/>
      <c r="D1031" s="321"/>
      <c r="E1031" s="322"/>
      <c r="F1031" s="87"/>
      <c r="H1031" s="87"/>
      <c r="I1031" s="87"/>
      <c r="J1031" s="87"/>
      <c r="L1031" s="87"/>
      <c r="M1031" s="87"/>
    </row>
    <row r="1032" spans="1:5" ht="12.75">
      <c r="A1032" s="84"/>
      <c r="B1032" s="152"/>
      <c r="C1032" s="85">
        <v>20</v>
      </c>
      <c r="D1032" s="86">
        <v>280</v>
      </c>
      <c r="E1032" s="86">
        <f>C1032*D1032</f>
        <v>5600</v>
      </c>
    </row>
    <row r="1033" spans="1:5" ht="12.75">
      <c r="A1033" s="84"/>
      <c r="B1033" s="84"/>
      <c r="C1033" s="85">
        <v>4</v>
      </c>
      <c r="D1033" s="86">
        <v>4275</v>
      </c>
      <c r="E1033" s="86">
        <f>C1033*D1033</f>
        <v>17100</v>
      </c>
    </row>
    <row r="1034" spans="1:9" ht="12.75">
      <c r="A1034" s="74"/>
      <c r="B1034" s="97" t="s">
        <v>246</v>
      </c>
      <c r="C1034" s="98" t="s">
        <v>201</v>
      </c>
      <c r="D1034" s="98" t="s">
        <v>201</v>
      </c>
      <c r="E1034" s="98">
        <f>SUM(E1032:E1033)</f>
        <v>22700</v>
      </c>
      <c r="G1034" s="112">
        <v>22700</v>
      </c>
      <c r="H1034" s="79">
        <v>244</v>
      </c>
      <c r="I1034" s="79" t="s">
        <v>429</v>
      </c>
    </row>
    <row r="1035" spans="1:13" ht="34.5" customHeight="1">
      <c r="A1035" s="320" t="s">
        <v>87</v>
      </c>
      <c r="B1035" s="321"/>
      <c r="C1035" s="321"/>
      <c r="D1035" s="321"/>
      <c r="E1035" s="322"/>
      <c r="F1035" s="87"/>
      <c r="H1035" s="87"/>
      <c r="I1035" s="87"/>
      <c r="J1035" s="87"/>
      <c r="L1035" s="87"/>
      <c r="M1035" s="87"/>
    </row>
    <row r="1036" spans="1:5" ht="12.75">
      <c r="A1036" s="84"/>
      <c r="B1036" s="152"/>
      <c r="C1036" s="85"/>
      <c r="D1036" s="86"/>
      <c r="E1036" s="86"/>
    </row>
    <row r="1037" spans="1:5" ht="12.75">
      <c r="A1037" s="84"/>
      <c r="B1037" s="84"/>
      <c r="C1037" s="85"/>
      <c r="D1037" s="86"/>
      <c r="E1037" s="86">
        <f>C1037*D1037</f>
        <v>0</v>
      </c>
    </row>
    <row r="1038" spans="1:9" ht="12.75">
      <c r="A1038" s="74"/>
      <c r="B1038" s="97" t="s">
        <v>246</v>
      </c>
      <c r="C1038" s="98" t="s">
        <v>201</v>
      </c>
      <c r="D1038" s="98" t="s">
        <v>201</v>
      </c>
      <c r="E1038" s="98">
        <f>SUM(E1036:E1037)</f>
        <v>0</v>
      </c>
      <c r="G1038" s="112"/>
      <c r="H1038" s="79">
        <v>244</v>
      </c>
      <c r="I1038" s="79" t="s">
        <v>429</v>
      </c>
    </row>
    <row r="1039" spans="1:13" ht="55.5" customHeight="1">
      <c r="A1039" s="320" t="s">
        <v>89</v>
      </c>
      <c r="B1039" s="321"/>
      <c r="C1039" s="321"/>
      <c r="D1039" s="321"/>
      <c r="E1039" s="322"/>
      <c r="F1039" s="87"/>
      <c r="H1039" s="87"/>
      <c r="I1039" s="87"/>
      <c r="J1039" s="87"/>
      <c r="L1039" s="87"/>
      <c r="M1039" s="87"/>
    </row>
    <row r="1040" spans="1:5" ht="12.75">
      <c r="A1040" s="84"/>
      <c r="B1040" s="84"/>
      <c r="C1040" s="85"/>
      <c r="D1040" s="86"/>
      <c r="E1040" s="86">
        <f>C1040*D1040</f>
        <v>0</v>
      </c>
    </row>
    <row r="1041" spans="1:5" ht="12.75">
      <c r="A1041" s="84"/>
      <c r="B1041" s="84"/>
      <c r="C1041" s="85"/>
      <c r="D1041" s="86"/>
      <c r="E1041" s="86">
        <f>C1041*D1041</f>
        <v>0</v>
      </c>
    </row>
    <row r="1042" spans="1:9" ht="12.75">
      <c r="A1042" s="74"/>
      <c r="B1042" s="97" t="s">
        <v>246</v>
      </c>
      <c r="C1042" s="98" t="s">
        <v>201</v>
      </c>
      <c r="D1042" s="98" t="s">
        <v>201</v>
      </c>
      <c r="E1042" s="98">
        <f>SUM(E1040:E1041)</f>
        <v>0</v>
      </c>
      <c r="G1042" s="112"/>
      <c r="H1042" s="79">
        <v>244</v>
      </c>
      <c r="I1042" s="79" t="s">
        <v>429</v>
      </c>
    </row>
    <row r="1043" spans="1:13" ht="29.25" customHeight="1">
      <c r="A1043" s="320" t="s">
        <v>88</v>
      </c>
      <c r="B1043" s="321"/>
      <c r="C1043" s="321"/>
      <c r="D1043" s="321"/>
      <c r="E1043" s="322"/>
      <c r="F1043" s="87"/>
      <c r="H1043" s="87"/>
      <c r="I1043" s="87"/>
      <c r="J1043" s="87"/>
      <c r="L1043" s="87"/>
      <c r="M1043" s="87"/>
    </row>
    <row r="1044" spans="1:5" ht="12.75">
      <c r="A1044" s="84"/>
      <c r="B1044" s="84"/>
      <c r="C1044" s="85"/>
      <c r="D1044" s="86"/>
      <c r="E1044" s="86">
        <f>C1044*D1044</f>
        <v>0</v>
      </c>
    </row>
    <row r="1045" spans="1:5" ht="12.75">
      <c r="A1045" s="84"/>
      <c r="B1045" s="84"/>
      <c r="C1045" s="85"/>
      <c r="D1045" s="86"/>
      <c r="E1045" s="86">
        <f>C1045*D1045</f>
        <v>0</v>
      </c>
    </row>
    <row r="1046" spans="1:9" ht="12.75">
      <c r="A1046" s="74"/>
      <c r="B1046" s="97" t="s">
        <v>246</v>
      </c>
      <c r="C1046" s="98" t="s">
        <v>201</v>
      </c>
      <c r="D1046" s="98" t="s">
        <v>201</v>
      </c>
      <c r="E1046" s="98">
        <f>SUM(E1044:E1045)</f>
        <v>0</v>
      </c>
      <c r="G1046" s="112"/>
      <c r="H1046" s="79">
        <v>244</v>
      </c>
      <c r="I1046" s="79" t="s">
        <v>429</v>
      </c>
    </row>
    <row r="1047" ht="15" customHeight="1"/>
    <row r="1048" spans="1:6" ht="12.75">
      <c r="A1048" s="332" t="s">
        <v>407</v>
      </c>
      <c r="B1048" s="332"/>
      <c r="C1048" s="332"/>
      <c r="D1048" s="332"/>
      <c r="E1048" s="332"/>
      <c r="F1048" s="332"/>
    </row>
    <row r="1049" ht="12.75" customHeight="1"/>
    <row r="1050" spans="1:6" ht="12.75">
      <c r="A1050" s="326" t="s">
        <v>361</v>
      </c>
      <c r="B1050" s="326" t="s">
        <v>192</v>
      </c>
      <c r="C1050" s="326" t="s">
        <v>408</v>
      </c>
      <c r="D1050" s="326" t="s">
        <v>409</v>
      </c>
      <c r="E1050" s="326" t="s">
        <v>410</v>
      </c>
      <c r="F1050" s="326" t="s">
        <v>397</v>
      </c>
    </row>
    <row r="1051" spans="1:6" ht="12.75">
      <c r="A1051" s="326"/>
      <c r="B1051" s="326"/>
      <c r="C1051" s="326"/>
      <c r="D1051" s="326"/>
      <c r="E1051" s="326"/>
      <c r="F1051" s="326"/>
    </row>
    <row r="1052" spans="1:13" s="87" customFormat="1" ht="12.75">
      <c r="A1052" s="326"/>
      <c r="B1052" s="326"/>
      <c r="C1052" s="326"/>
      <c r="D1052" s="326"/>
      <c r="E1052" s="326"/>
      <c r="F1052" s="326"/>
      <c r="G1052" s="113"/>
      <c r="H1052" s="5"/>
      <c r="I1052" s="5"/>
      <c r="J1052" s="5"/>
      <c r="K1052" s="134"/>
      <c r="L1052" s="5"/>
      <c r="M1052" s="5"/>
    </row>
    <row r="1053" spans="1:13" s="87" customFormat="1" ht="32.25" customHeight="1">
      <c r="A1053" s="83">
        <v>1</v>
      </c>
      <c r="B1053" s="83">
        <v>2</v>
      </c>
      <c r="C1053" s="83">
        <v>3</v>
      </c>
      <c r="D1053" s="83">
        <v>4</v>
      </c>
      <c r="E1053" s="83">
        <v>5</v>
      </c>
      <c r="F1053" s="83">
        <v>6</v>
      </c>
      <c r="G1053" s="113"/>
      <c r="H1053" s="5"/>
      <c r="I1053" s="5"/>
      <c r="J1053" s="5"/>
      <c r="K1053" s="134"/>
      <c r="L1053" s="5"/>
      <c r="M1053" s="5"/>
    </row>
    <row r="1054" spans="1:13" ht="54" customHeight="1">
      <c r="A1054" s="320" t="s">
        <v>86</v>
      </c>
      <c r="B1054" s="321"/>
      <c r="C1054" s="321"/>
      <c r="D1054" s="321"/>
      <c r="E1054" s="321"/>
      <c r="F1054" s="322"/>
      <c r="H1054" s="87"/>
      <c r="I1054" s="87"/>
      <c r="J1054" s="87"/>
      <c r="L1054" s="87"/>
      <c r="M1054" s="87"/>
    </row>
    <row r="1055" spans="1:6" ht="12.75">
      <c r="A1055" s="84"/>
      <c r="B1055" s="84" t="s">
        <v>488</v>
      </c>
      <c r="C1055" s="85"/>
      <c r="D1055" s="86"/>
      <c r="E1055" s="86"/>
      <c r="F1055" s="86">
        <f>C1055*D1055*E1055</f>
        <v>0</v>
      </c>
    </row>
    <row r="1056" spans="1:6" ht="12.75">
      <c r="A1056" s="84"/>
      <c r="B1056" s="84" t="s">
        <v>489</v>
      </c>
      <c r="C1056" s="85"/>
      <c r="D1056" s="86"/>
      <c r="E1056" s="86"/>
      <c r="F1056" s="86">
        <f>C1056*D1056*E1056</f>
        <v>0</v>
      </c>
    </row>
    <row r="1057" spans="1:6" ht="12.75">
      <c r="A1057" s="84"/>
      <c r="B1057" s="84" t="s">
        <v>490</v>
      </c>
      <c r="C1057" s="85"/>
      <c r="D1057" s="86"/>
      <c r="E1057" s="86"/>
      <c r="F1057" s="86">
        <f>C1057*D1057*E1057</f>
        <v>0</v>
      </c>
    </row>
    <row r="1058" spans="1:9" ht="12.75">
      <c r="A1058" s="74"/>
      <c r="B1058" s="97" t="s">
        <v>246</v>
      </c>
      <c r="C1058" s="98" t="s">
        <v>201</v>
      </c>
      <c r="D1058" s="98" t="s">
        <v>201</v>
      </c>
      <c r="E1058" s="98" t="s">
        <v>201</v>
      </c>
      <c r="F1058" s="98">
        <f>SUM(F1055:F1057)</f>
        <v>0</v>
      </c>
      <c r="G1058" s="112"/>
      <c r="H1058" s="79">
        <v>244</v>
      </c>
      <c r="I1058" s="79" t="s">
        <v>429</v>
      </c>
    </row>
    <row r="1059" spans="1:13" ht="17.25" customHeight="1">
      <c r="A1059" s="320" t="s">
        <v>87</v>
      </c>
      <c r="B1059" s="321"/>
      <c r="C1059" s="321"/>
      <c r="D1059" s="321"/>
      <c r="E1059" s="321"/>
      <c r="F1059" s="322"/>
      <c r="H1059" s="87"/>
      <c r="I1059" s="87"/>
      <c r="J1059" s="87"/>
      <c r="L1059" s="87"/>
      <c r="M1059" s="87"/>
    </row>
    <row r="1060" spans="1:6" ht="12.75">
      <c r="A1060" s="84"/>
      <c r="B1060" s="84" t="s">
        <v>488</v>
      </c>
      <c r="C1060" s="85"/>
      <c r="D1060" s="86"/>
      <c r="E1060" s="86"/>
      <c r="F1060" s="86">
        <f>C1060*D1060*E1060</f>
        <v>0</v>
      </c>
    </row>
    <row r="1061" spans="1:6" ht="12.75">
      <c r="A1061" s="84"/>
      <c r="B1061" s="84" t="s">
        <v>489</v>
      </c>
      <c r="C1061" s="85"/>
      <c r="D1061" s="86"/>
      <c r="E1061" s="86"/>
      <c r="F1061" s="86">
        <f>C1061*D1061*E1061</f>
        <v>0</v>
      </c>
    </row>
    <row r="1062" spans="1:6" ht="12.75">
      <c r="A1062" s="84"/>
      <c r="B1062" s="84" t="s">
        <v>490</v>
      </c>
      <c r="C1062" s="85"/>
      <c r="D1062" s="86"/>
      <c r="E1062" s="86"/>
      <c r="F1062" s="86">
        <f>C1062*D1062*E1062</f>
        <v>0</v>
      </c>
    </row>
    <row r="1063" spans="1:6" ht="12.75">
      <c r="A1063" s="84"/>
      <c r="B1063" s="84" t="s">
        <v>491</v>
      </c>
      <c r="C1063" s="85"/>
      <c r="D1063" s="86"/>
      <c r="E1063" s="86"/>
      <c r="F1063" s="86">
        <f>C1063*D1063*E1063</f>
        <v>0</v>
      </c>
    </row>
    <row r="1064" spans="1:9" ht="12.75">
      <c r="A1064" s="74"/>
      <c r="B1064" s="97" t="s">
        <v>246</v>
      </c>
      <c r="C1064" s="98" t="s">
        <v>201</v>
      </c>
      <c r="D1064" s="98" t="s">
        <v>201</v>
      </c>
      <c r="E1064" s="98" t="s">
        <v>201</v>
      </c>
      <c r="F1064" s="98">
        <f>SUM(F1060:F1063)</f>
        <v>0</v>
      </c>
      <c r="G1064" s="112"/>
      <c r="H1064" s="79">
        <v>244</v>
      </c>
      <c r="I1064" s="79" t="s">
        <v>429</v>
      </c>
    </row>
    <row r="1065" spans="1:13" ht="54" customHeight="1">
      <c r="A1065" s="320" t="s">
        <v>89</v>
      </c>
      <c r="B1065" s="321"/>
      <c r="C1065" s="321"/>
      <c r="D1065" s="321"/>
      <c r="E1065" s="321"/>
      <c r="F1065" s="322"/>
      <c r="H1065" s="87"/>
      <c r="I1065" s="87"/>
      <c r="J1065" s="87"/>
      <c r="L1065" s="87"/>
      <c r="M1065" s="87"/>
    </row>
    <row r="1066" spans="1:6" ht="12.75">
      <c r="A1066" s="84"/>
      <c r="B1066" s="84" t="s">
        <v>488</v>
      </c>
      <c r="C1066" s="85"/>
      <c r="D1066" s="86"/>
      <c r="E1066" s="86"/>
      <c r="F1066" s="86">
        <f>C1066*D1066*E1066</f>
        <v>0</v>
      </c>
    </row>
    <row r="1067" spans="1:6" ht="12.75">
      <c r="A1067" s="84"/>
      <c r="B1067" s="84" t="s">
        <v>489</v>
      </c>
      <c r="C1067" s="85"/>
      <c r="D1067" s="86"/>
      <c r="E1067" s="86"/>
      <c r="F1067" s="86">
        <f>C1067*D1067*E1067</f>
        <v>0</v>
      </c>
    </row>
    <row r="1068" spans="1:6" ht="12.75">
      <c r="A1068" s="84"/>
      <c r="B1068" s="84" t="s">
        <v>490</v>
      </c>
      <c r="C1068" s="85"/>
      <c r="D1068" s="86"/>
      <c r="E1068" s="86"/>
      <c r="F1068" s="86">
        <f>C1068*D1068*E1068</f>
        <v>0</v>
      </c>
    </row>
    <row r="1069" spans="1:6" ht="12.75">
      <c r="A1069" s="84"/>
      <c r="B1069" s="84" t="s">
        <v>491</v>
      </c>
      <c r="C1069" s="85"/>
      <c r="D1069" s="86"/>
      <c r="E1069" s="86"/>
      <c r="F1069" s="86">
        <f>C1069*D1069*E1069</f>
        <v>0</v>
      </c>
    </row>
    <row r="1070" spans="1:9" ht="12.75">
      <c r="A1070" s="74"/>
      <c r="B1070" s="97" t="s">
        <v>246</v>
      </c>
      <c r="C1070" s="98" t="s">
        <v>201</v>
      </c>
      <c r="D1070" s="98" t="s">
        <v>201</v>
      </c>
      <c r="E1070" s="98" t="s">
        <v>201</v>
      </c>
      <c r="F1070" s="98">
        <f>SUM(F1066:F1069)</f>
        <v>0</v>
      </c>
      <c r="G1070" s="112"/>
      <c r="H1070" s="79">
        <v>244</v>
      </c>
      <c r="I1070" s="79" t="s">
        <v>429</v>
      </c>
    </row>
    <row r="1071" spans="1:13" ht="27" customHeight="1">
      <c r="A1071" s="320" t="s">
        <v>88</v>
      </c>
      <c r="B1071" s="321"/>
      <c r="C1071" s="321"/>
      <c r="D1071" s="321"/>
      <c r="E1071" s="321"/>
      <c r="F1071" s="322"/>
      <c r="H1071" s="87"/>
      <c r="I1071" s="87"/>
      <c r="J1071" s="87"/>
      <c r="L1071" s="87"/>
      <c r="M1071" s="87"/>
    </row>
    <row r="1072" spans="1:6" ht="12.75">
      <c r="A1072" s="84"/>
      <c r="B1072" s="84" t="s">
        <v>488</v>
      </c>
      <c r="C1072" s="85"/>
      <c r="D1072" s="86"/>
      <c r="E1072" s="86"/>
      <c r="F1072" s="86">
        <f>C1072*D1072*E1072</f>
        <v>0</v>
      </c>
    </row>
    <row r="1073" spans="1:6" ht="12.75">
      <c r="A1073" s="84"/>
      <c r="B1073" s="84" t="s">
        <v>489</v>
      </c>
      <c r="C1073" s="85"/>
      <c r="D1073" s="86"/>
      <c r="E1073" s="86"/>
      <c r="F1073" s="86">
        <f>C1073*D1073*E1073</f>
        <v>0</v>
      </c>
    </row>
    <row r="1074" spans="1:6" ht="12.75">
      <c r="A1074" s="84"/>
      <c r="B1074" s="84" t="s">
        <v>490</v>
      </c>
      <c r="C1074" s="85"/>
      <c r="D1074" s="86"/>
      <c r="E1074" s="86"/>
      <c r="F1074" s="86">
        <f>C1074*D1074*E1074</f>
        <v>0</v>
      </c>
    </row>
    <row r="1075" spans="1:6" ht="12.75">
      <c r="A1075" s="84"/>
      <c r="B1075" s="84" t="s">
        <v>491</v>
      </c>
      <c r="C1075" s="85"/>
      <c r="D1075" s="86"/>
      <c r="E1075" s="86"/>
      <c r="F1075" s="86">
        <f>C1075*D1075*E1075</f>
        <v>0</v>
      </c>
    </row>
    <row r="1076" spans="1:9" ht="12.75">
      <c r="A1076" s="74"/>
      <c r="B1076" s="97" t="s">
        <v>246</v>
      </c>
      <c r="C1076" s="98" t="s">
        <v>201</v>
      </c>
      <c r="D1076" s="98" t="s">
        <v>201</v>
      </c>
      <c r="E1076" s="98" t="s">
        <v>201</v>
      </c>
      <c r="F1076" s="98">
        <f>SUM(F1072:F1075)</f>
        <v>0</v>
      </c>
      <c r="G1076" s="112"/>
      <c r="H1076" s="79">
        <v>244</v>
      </c>
      <c r="I1076" s="79" t="s">
        <v>429</v>
      </c>
    </row>
    <row r="1077" ht="15" customHeight="1"/>
    <row r="1078" spans="1:6" ht="12.75">
      <c r="A1078" s="332" t="s">
        <v>411</v>
      </c>
      <c r="B1078" s="332"/>
      <c r="C1078" s="332"/>
      <c r="D1078" s="332"/>
      <c r="E1078" s="332"/>
      <c r="F1078" s="332"/>
    </row>
    <row r="1079" ht="12.75" customHeight="1"/>
    <row r="1080" spans="1:5" ht="12.75">
      <c r="A1080" s="326" t="s">
        <v>361</v>
      </c>
      <c r="B1080" s="326" t="s">
        <v>192</v>
      </c>
      <c r="C1080" s="326" t="s">
        <v>412</v>
      </c>
      <c r="D1080" s="326" t="s">
        <v>413</v>
      </c>
      <c r="E1080" s="326" t="s">
        <v>414</v>
      </c>
    </row>
    <row r="1081" spans="1:5" ht="12.75">
      <c r="A1081" s="326"/>
      <c r="B1081" s="326"/>
      <c r="C1081" s="326"/>
      <c r="D1081" s="326"/>
      <c r="E1081" s="326"/>
    </row>
    <row r="1082" spans="1:13" s="87" customFormat="1" ht="12.75">
      <c r="A1082" s="326"/>
      <c r="B1082" s="326"/>
      <c r="C1082" s="326"/>
      <c r="D1082" s="326"/>
      <c r="E1082" s="326"/>
      <c r="F1082" s="5"/>
      <c r="G1082" s="113"/>
      <c r="H1082" s="5"/>
      <c r="I1082" s="5"/>
      <c r="J1082" s="5"/>
      <c r="K1082" s="134"/>
      <c r="L1082" s="5"/>
      <c r="M1082" s="5"/>
    </row>
    <row r="1083" spans="1:13" ht="12.75">
      <c r="A1083" s="83">
        <v>1</v>
      </c>
      <c r="B1083" s="83">
        <v>2</v>
      </c>
      <c r="C1083" s="83">
        <v>3</v>
      </c>
      <c r="D1083" s="83">
        <v>4</v>
      </c>
      <c r="E1083" s="83">
        <v>5</v>
      </c>
      <c r="F1083" s="87"/>
      <c r="H1083" s="87"/>
      <c r="I1083" s="87"/>
      <c r="J1083" s="87"/>
      <c r="L1083" s="87"/>
      <c r="M1083" s="87"/>
    </row>
    <row r="1084" spans="1:13" ht="62.25" customHeight="1">
      <c r="A1084" s="320" t="s">
        <v>86</v>
      </c>
      <c r="B1084" s="321"/>
      <c r="C1084" s="321"/>
      <c r="D1084" s="321"/>
      <c r="E1084" s="322"/>
      <c r="F1084" s="87"/>
      <c r="H1084" s="87"/>
      <c r="I1084" s="87"/>
      <c r="J1084" s="87"/>
      <c r="L1084" s="87"/>
      <c r="M1084" s="87"/>
    </row>
    <row r="1085" spans="1:5" ht="12.75">
      <c r="A1085" s="84"/>
      <c r="B1085" s="84"/>
      <c r="C1085" s="85"/>
      <c r="D1085" s="86"/>
      <c r="E1085" s="86">
        <f>C1085*D1085*1.18</f>
        <v>0</v>
      </c>
    </row>
    <row r="1086" spans="1:5" ht="12.75">
      <c r="A1086" s="84"/>
      <c r="B1086" s="84"/>
      <c r="C1086" s="85"/>
      <c r="D1086" s="86"/>
      <c r="E1086" s="86">
        <f>C1086*D1086*1.18</f>
        <v>0</v>
      </c>
    </row>
    <row r="1087" spans="1:9" ht="12.75">
      <c r="A1087" s="74"/>
      <c r="B1087" s="97" t="s">
        <v>246</v>
      </c>
      <c r="C1087" s="98" t="s">
        <v>201</v>
      </c>
      <c r="D1087" s="98" t="s">
        <v>201</v>
      </c>
      <c r="E1087" s="98">
        <f>SUM(E1085:E1086)</f>
        <v>0</v>
      </c>
      <c r="G1087" s="112"/>
      <c r="H1087" s="79">
        <v>244</v>
      </c>
      <c r="I1087" s="79" t="s">
        <v>429</v>
      </c>
    </row>
    <row r="1088" spans="1:13" ht="27" customHeight="1">
      <c r="A1088" s="320" t="s">
        <v>87</v>
      </c>
      <c r="B1088" s="321"/>
      <c r="C1088" s="321"/>
      <c r="D1088" s="321"/>
      <c r="E1088" s="322"/>
      <c r="F1088" s="87"/>
      <c r="H1088" s="87"/>
      <c r="I1088" s="87"/>
      <c r="J1088" s="87"/>
      <c r="L1088" s="87"/>
      <c r="M1088" s="87"/>
    </row>
    <row r="1089" spans="1:5" ht="12.75">
      <c r="A1089" s="84"/>
      <c r="B1089" s="84"/>
      <c r="C1089" s="85"/>
      <c r="D1089" s="86"/>
      <c r="E1089" s="86">
        <f>C1089*D1089*1.18</f>
        <v>0</v>
      </c>
    </row>
    <row r="1090" spans="1:5" ht="12.75">
      <c r="A1090" s="84"/>
      <c r="B1090" s="84"/>
      <c r="C1090" s="85"/>
      <c r="D1090" s="86"/>
      <c r="E1090" s="86">
        <f>C1090*D1090*1.18</f>
        <v>0</v>
      </c>
    </row>
    <row r="1091" spans="1:9" ht="12.75">
      <c r="A1091" s="74"/>
      <c r="B1091" s="97" t="s">
        <v>246</v>
      </c>
      <c r="C1091" s="98" t="s">
        <v>201</v>
      </c>
      <c r="D1091" s="98" t="s">
        <v>201</v>
      </c>
      <c r="E1091" s="98">
        <f>SUM(E1089:E1090)</f>
        <v>0</v>
      </c>
      <c r="G1091" s="112"/>
      <c r="H1091" s="79">
        <v>244</v>
      </c>
      <c r="I1091" s="79" t="s">
        <v>429</v>
      </c>
    </row>
    <row r="1092" spans="1:13" ht="57.75" customHeight="1">
      <c r="A1092" s="320" t="s">
        <v>89</v>
      </c>
      <c r="B1092" s="321"/>
      <c r="C1092" s="321"/>
      <c r="D1092" s="321"/>
      <c r="E1092" s="322"/>
      <c r="F1092" s="87"/>
      <c r="H1092" s="87"/>
      <c r="I1092" s="87"/>
      <c r="J1092" s="87"/>
      <c r="L1092" s="87"/>
      <c r="M1092" s="87"/>
    </row>
    <row r="1093" spans="1:5" ht="12.75">
      <c r="A1093" s="84"/>
      <c r="B1093" s="84"/>
      <c r="C1093" s="85"/>
      <c r="D1093" s="86"/>
      <c r="E1093" s="86">
        <f>C1093*D1093*1.18</f>
        <v>0</v>
      </c>
    </row>
    <row r="1094" spans="1:5" ht="12.75">
      <c r="A1094" s="84"/>
      <c r="B1094" s="84"/>
      <c r="C1094" s="85"/>
      <c r="D1094" s="86"/>
      <c r="E1094" s="86">
        <f>C1094*D1094*1.18</f>
        <v>0</v>
      </c>
    </row>
    <row r="1095" spans="1:9" ht="12.75">
      <c r="A1095" s="74"/>
      <c r="B1095" s="97" t="s">
        <v>246</v>
      </c>
      <c r="C1095" s="98" t="s">
        <v>201</v>
      </c>
      <c r="D1095" s="98" t="s">
        <v>201</v>
      </c>
      <c r="E1095" s="98">
        <f>SUM(E1093:E1094)</f>
        <v>0</v>
      </c>
      <c r="G1095" s="112"/>
      <c r="H1095" s="79">
        <v>244</v>
      </c>
      <c r="I1095" s="79" t="s">
        <v>429</v>
      </c>
    </row>
    <row r="1096" spans="1:13" ht="33" customHeight="1">
      <c r="A1096" s="320" t="s">
        <v>88</v>
      </c>
      <c r="B1096" s="321"/>
      <c r="C1096" s="321"/>
      <c r="D1096" s="321"/>
      <c r="E1096" s="322"/>
      <c r="F1096" s="87"/>
      <c r="H1096" s="87"/>
      <c r="I1096" s="87"/>
      <c r="J1096" s="87"/>
      <c r="L1096" s="87"/>
      <c r="M1096" s="87"/>
    </row>
    <row r="1097" spans="1:5" ht="12.75">
      <c r="A1097" s="84"/>
      <c r="B1097" s="84"/>
      <c r="C1097" s="85"/>
      <c r="D1097" s="86"/>
      <c r="E1097" s="86">
        <f>C1097*D1097*1.18</f>
        <v>0</v>
      </c>
    </row>
    <row r="1098" spans="1:5" ht="12.75">
      <c r="A1098" s="84"/>
      <c r="B1098" s="84"/>
      <c r="C1098" s="85"/>
      <c r="D1098" s="86"/>
      <c r="E1098" s="86">
        <f>C1098*D1098*1.18</f>
        <v>0</v>
      </c>
    </row>
    <row r="1099" spans="1:9" ht="12.75">
      <c r="A1099" s="74"/>
      <c r="B1099" s="97" t="s">
        <v>246</v>
      </c>
      <c r="C1099" s="98" t="s">
        <v>201</v>
      </c>
      <c r="D1099" s="98" t="s">
        <v>201</v>
      </c>
      <c r="E1099" s="98">
        <f>SUM(E1097:E1098)</f>
        <v>0</v>
      </c>
      <c r="G1099" s="112"/>
      <c r="H1099" s="79">
        <v>244</v>
      </c>
      <c r="I1099" s="79" t="s">
        <v>429</v>
      </c>
    </row>
    <row r="1100" ht="15" customHeight="1"/>
    <row r="1101" spans="1:6" ht="12.75">
      <c r="A1101" s="332" t="s">
        <v>415</v>
      </c>
      <c r="B1101" s="332"/>
      <c r="C1101" s="332"/>
      <c r="D1101" s="332"/>
      <c r="E1101" s="332"/>
      <c r="F1101" s="332"/>
    </row>
    <row r="1102" ht="13.5" customHeight="1"/>
    <row r="1103" spans="1:5" ht="12.75">
      <c r="A1103" s="326" t="s">
        <v>361</v>
      </c>
      <c r="B1103" s="326" t="s">
        <v>372</v>
      </c>
      <c r="C1103" s="326" t="s">
        <v>416</v>
      </c>
      <c r="D1103" s="326" t="s">
        <v>417</v>
      </c>
      <c r="E1103" s="326" t="s">
        <v>418</v>
      </c>
    </row>
    <row r="1104" spans="1:5" ht="12.75">
      <c r="A1104" s="326"/>
      <c r="B1104" s="326"/>
      <c r="C1104" s="326"/>
      <c r="D1104" s="326"/>
      <c r="E1104" s="326"/>
    </row>
    <row r="1105" spans="1:13" s="87" customFormat="1" ht="12.75">
      <c r="A1105" s="326"/>
      <c r="B1105" s="326"/>
      <c r="C1105" s="326"/>
      <c r="D1105" s="326"/>
      <c r="E1105" s="326"/>
      <c r="F1105" s="5"/>
      <c r="G1105" s="113"/>
      <c r="H1105" s="5"/>
      <c r="I1105" s="5"/>
      <c r="J1105" s="5"/>
      <c r="K1105" s="134"/>
      <c r="L1105" s="5"/>
      <c r="M1105" s="5"/>
    </row>
    <row r="1106" spans="1:13" ht="12.75">
      <c r="A1106" s="83">
        <v>1</v>
      </c>
      <c r="B1106" s="83">
        <v>2</v>
      </c>
      <c r="C1106" s="83">
        <v>3</v>
      </c>
      <c r="D1106" s="83">
        <v>4</v>
      </c>
      <c r="E1106" s="83">
        <v>5</v>
      </c>
      <c r="F1106" s="87"/>
      <c r="H1106" s="87"/>
      <c r="I1106" s="87"/>
      <c r="J1106" s="87"/>
      <c r="L1106" s="87"/>
      <c r="M1106" s="87"/>
    </row>
    <row r="1107" spans="1:13" ht="61.5" customHeight="1">
      <c r="A1107" s="320" t="s">
        <v>86</v>
      </c>
      <c r="B1107" s="321"/>
      <c r="C1107" s="321"/>
      <c r="D1107" s="321"/>
      <c r="E1107" s="322"/>
      <c r="F1107" s="87"/>
      <c r="G1107" s="111"/>
      <c r="H1107" s="70"/>
      <c r="I1107" s="70"/>
      <c r="J1107" s="70"/>
      <c r="K1107" s="70"/>
      <c r="L1107" s="91"/>
      <c r="M1107" s="91"/>
    </row>
    <row r="1108" spans="1:9" ht="13.5" customHeight="1">
      <c r="A1108" s="84"/>
      <c r="B1108" s="84" t="s">
        <v>493</v>
      </c>
      <c r="C1108" s="85"/>
      <c r="D1108" s="86"/>
      <c r="E1108" s="86"/>
      <c r="G1108" s="111"/>
      <c r="H1108" s="70"/>
      <c r="I1108" s="70"/>
    </row>
    <row r="1109" spans="1:9" ht="12.75">
      <c r="A1109" s="84"/>
      <c r="B1109" s="84"/>
      <c r="C1109" s="85"/>
      <c r="D1109" s="86"/>
      <c r="E1109" s="86"/>
      <c r="G1109" s="111"/>
      <c r="H1109" s="70"/>
      <c r="I1109" s="70"/>
    </row>
    <row r="1110" spans="1:9" ht="12.75">
      <c r="A1110" s="84"/>
      <c r="B1110" s="84"/>
      <c r="C1110" s="85"/>
      <c r="D1110" s="86"/>
      <c r="E1110" s="86"/>
      <c r="G1110" s="111"/>
      <c r="H1110" s="70"/>
      <c r="I1110" s="70"/>
    </row>
    <row r="1111" spans="1:13" ht="12.75">
      <c r="A1111" s="84"/>
      <c r="B1111" s="84"/>
      <c r="C1111" s="85"/>
      <c r="D1111" s="86"/>
      <c r="E1111" s="86"/>
      <c r="G1111" s="111"/>
      <c r="H1111" s="70"/>
      <c r="I1111" s="70"/>
      <c r="J1111" s="70"/>
      <c r="K1111" s="70"/>
      <c r="L1111" s="91"/>
      <c r="M1111" s="91"/>
    </row>
    <row r="1112" spans="1:9" ht="13.5" customHeight="1">
      <c r="A1112" s="74"/>
      <c r="B1112" s="97" t="s">
        <v>246</v>
      </c>
      <c r="C1112" s="98" t="s">
        <v>201</v>
      </c>
      <c r="D1112" s="98" t="s">
        <v>201</v>
      </c>
      <c r="E1112" s="98">
        <f>SUM(E1108:E1111)</f>
        <v>0</v>
      </c>
      <c r="G1112" s="112"/>
      <c r="H1112" s="79">
        <v>243</v>
      </c>
      <c r="I1112" s="79" t="s">
        <v>429</v>
      </c>
    </row>
    <row r="1113" spans="1:13" ht="56.25" customHeight="1">
      <c r="A1113" s="320" t="s">
        <v>86</v>
      </c>
      <c r="B1113" s="321"/>
      <c r="C1113" s="321"/>
      <c r="D1113" s="321"/>
      <c r="E1113" s="322"/>
      <c r="F1113" s="87"/>
      <c r="H1113" s="87"/>
      <c r="I1113" s="87"/>
      <c r="J1113" s="87"/>
      <c r="L1113" s="87"/>
      <c r="M1113" s="87"/>
    </row>
    <row r="1114" spans="1:5" ht="12.75">
      <c r="A1114" s="84"/>
      <c r="B1114" s="84" t="s">
        <v>487</v>
      </c>
      <c r="C1114" s="85"/>
      <c r="D1114" s="86"/>
      <c r="E1114" s="86"/>
    </row>
    <row r="1115" spans="1:5" ht="12.75">
      <c r="A1115" s="84"/>
      <c r="B1115" s="84" t="s">
        <v>492</v>
      </c>
      <c r="C1115" s="85"/>
      <c r="D1115" s="86"/>
      <c r="E1115" s="86"/>
    </row>
    <row r="1116" spans="1:5" ht="12.75">
      <c r="A1116" s="84">
        <v>1</v>
      </c>
      <c r="B1116" s="84" t="s">
        <v>493</v>
      </c>
      <c r="C1116" s="85">
        <v>2</v>
      </c>
      <c r="D1116" s="86">
        <v>2</v>
      </c>
      <c r="E1116" s="86">
        <v>12000</v>
      </c>
    </row>
    <row r="1117" spans="1:5" ht="12.75">
      <c r="A1117" s="84"/>
      <c r="B1117" s="84" t="s">
        <v>494</v>
      </c>
      <c r="C1117" s="85"/>
      <c r="D1117" s="86"/>
      <c r="E1117" s="86"/>
    </row>
    <row r="1118" spans="1:5" ht="12.75">
      <c r="A1118" s="84">
        <v>2</v>
      </c>
      <c r="B1118" s="84" t="s">
        <v>495</v>
      </c>
      <c r="C1118" s="85">
        <v>2</v>
      </c>
      <c r="D1118" s="86">
        <v>10</v>
      </c>
      <c r="E1118" s="86">
        <v>38000</v>
      </c>
    </row>
    <row r="1119" spans="1:5" ht="12.75">
      <c r="A1119" s="84"/>
      <c r="B1119" s="84"/>
      <c r="C1119" s="85"/>
      <c r="D1119" s="86"/>
      <c r="E1119" s="86"/>
    </row>
    <row r="1120" spans="1:9" ht="12.75">
      <c r="A1120" s="74"/>
      <c r="B1120" s="97" t="s">
        <v>246</v>
      </c>
      <c r="C1120" s="98" t="s">
        <v>201</v>
      </c>
      <c r="D1120" s="98" t="s">
        <v>201</v>
      </c>
      <c r="E1120" s="98">
        <f>SUM(E1114:E1119)</f>
        <v>50000</v>
      </c>
      <c r="G1120" s="112">
        <v>50000</v>
      </c>
      <c r="H1120" s="79">
        <v>244</v>
      </c>
      <c r="I1120" s="79" t="s">
        <v>429</v>
      </c>
    </row>
    <row r="1121" spans="1:9" ht="28.5" customHeight="1">
      <c r="A1121" s="320" t="s">
        <v>87</v>
      </c>
      <c r="B1121" s="321"/>
      <c r="C1121" s="321"/>
      <c r="D1121" s="321"/>
      <c r="E1121" s="322"/>
      <c r="F1121" s="87"/>
      <c r="H1121" s="87"/>
      <c r="I1121" s="87"/>
    </row>
    <row r="1122" spans="1:5" ht="12.75">
      <c r="A1122" s="84"/>
      <c r="B1122" s="84" t="s">
        <v>493</v>
      </c>
      <c r="C1122" s="85"/>
      <c r="D1122" s="86"/>
      <c r="E1122" s="86"/>
    </row>
    <row r="1123" spans="1:5" ht="12.75">
      <c r="A1123" s="84"/>
      <c r="B1123" s="84"/>
      <c r="C1123" s="85"/>
      <c r="D1123" s="86"/>
      <c r="E1123" s="86"/>
    </row>
    <row r="1124" spans="1:9" ht="14.25" customHeight="1">
      <c r="A1124" s="74"/>
      <c r="B1124" s="97" t="s">
        <v>246</v>
      </c>
      <c r="C1124" s="98" t="s">
        <v>201</v>
      </c>
      <c r="D1124" s="98" t="s">
        <v>201</v>
      </c>
      <c r="E1124" s="98">
        <f>SUM(E1122:E1123)</f>
        <v>0</v>
      </c>
      <c r="G1124" s="112"/>
      <c r="H1124" s="79">
        <v>243</v>
      </c>
      <c r="I1124" s="79" t="s">
        <v>429</v>
      </c>
    </row>
    <row r="1125" spans="1:13" ht="30" customHeight="1">
      <c r="A1125" s="320" t="s">
        <v>87</v>
      </c>
      <c r="B1125" s="321"/>
      <c r="C1125" s="321"/>
      <c r="D1125" s="321"/>
      <c r="E1125" s="322"/>
      <c r="F1125" s="87"/>
      <c r="H1125" s="87"/>
      <c r="I1125" s="87"/>
      <c r="J1125" s="87"/>
      <c r="L1125" s="87"/>
      <c r="M1125" s="87"/>
    </row>
    <row r="1126" spans="1:5" ht="12.75">
      <c r="A1126" s="84"/>
      <c r="B1126" s="84" t="s">
        <v>487</v>
      </c>
      <c r="C1126" s="85"/>
      <c r="D1126" s="86"/>
      <c r="E1126" s="86"/>
    </row>
    <row r="1127" spans="1:5" ht="12.75">
      <c r="A1127" s="84"/>
      <c r="B1127" s="84" t="s">
        <v>492</v>
      </c>
      <c r="C1127" s="85"/>
      <c r="D1127" s="86"/>
      <c r="E1127" s="86"/>
    </row>
    <row r="1128" spans="1:5" ht="12.75">
      <c r="A1128" s="84">
        <v>1</v>
      </c>
      <c r="B1128" s="84" t="s">
        <v>493</v>
      </c>
      <c r="C1128" s="85">
        <v>2</v>
      </c>
      <c r="D1128" s="86">
        <v>2</v>
      </c>
      <c r="E1128" s="86">
        <v>250000</v>
      </c>
    </row>
    <row r="1129" spans="1:5" ht="12.75">
      <c r="A1129" s="84"/>
      <c r="B1129" s="84" t="s">
        <v>494</v>
      </c>
      <c r="C1129" s="85"/>
      <c r="D1129" s="86"/>
      <c r="E1129" s="86"/>
    </row>
    <row r="1130" spans="1:5" ht="12.75">
      <c r="A1130" s="84"/>
      <c r="B1130" s="84" t="s">
        <v>495</v>
      </c>
      <c r="C1130" s="85"/>
      <c r="D1130" s="86"/>
      <c r="E1130" s="86"/>
    </row>
    <row r="1131" spans="1:5" ht="12.75">
      <c r="A1131" s="84"/>
      <c r="B1131" s="84"/>
      <c r="C1131" s="85"/>
      <c r="D1131" s="86"/>
      <c r="E1131" s="86"/>
    </row>
    <row r="1132" spans="1:9" ht="12.75">
      <c r="A1132" s="74"/>
      <c r="B1132" s="97" t="s">
        <v>246</v>
      </c>
      <c r="C1132" s="98" t="s">
        <v>201</v>
      </c>
      <c r="D1132" s="98" t="s">
        <v>201</v>
      </c>
      <c r="E1132" s="98">
        <f>SUM(E1128:E1131)</f>
        <v>250000</v>
      </c>
      <c r="G1132" s="112">
        <v>250000</v>
      </c>
      <c r="H1132" s="79">
        <v>244</v>
      </c>
      <c r="I1132" s="79" t="s">
        <v>429</v>
      </c>
    </row>
    <row r="1133" spans="1:13" ht="60" customHeight="1">
      <c r="A1133" s="320" t="s">
        <v>89</v>
      </c>
      <c r="B1133" s="321"/>
      <c r="C1133" s="321"/>
      <c r="D1133" s="321"/>
      <c r="E1133" s="322"/>
      <c r="F1133" s="87"/>
      <c r="H1133" s="87"/>
      <c r="I1133" s="87"/>
      <c r="J1133" s="87"/>
      <c r="L1133" s="87"/>
      <c r="M1133" s="87"/>
    </row>
    <row r="1134" spans="1:5" ht="12.75">
      <c r="A1134" s="84"/>
      <c r="B1134" s="84" t="s">
        <v>487</v>
      </c>
      <c r="C1134" s="85"/>
      <c r="D1134" s="86"/>
      <c r="E1134" s="86"/>
    </row>
    <row r="1135" spans="1:5" ht="12.75">
      <c r="A1135" s="84"/>
      <c r="B1135" s="84" t="s">
        <v>492</v>
      </c>
      <c r="C1135" s="85"/>
      <c r="D1135" s="86"/>
      <c r="E1135" s="86"/>
    </row>
    <row r="1136" spans="1:5" ht="12.75">
      <c r="A1136" s="84"/>
      <c r="B1136" s="84" t="s">
        <v>493</v>
      </c>
      <c r="C1136" s="85"/>
      <c r="D1136" s="86"/>
      <c r="E1136" s="86"/>
    </row>
    <row r="1137" spans="1:5" ht="12.75">
      <c r="A1137" s="84"/>
      <c r="B1137" s="84" t="s">
        <v>494</v>
      </c>
      <c r="C1137" s="85"/>
      <c r="D1137" s="86"/>
      <c r="E1137" s="86"/>
    </row>
    <row r="1138" spans="1:5" ht="12.75">
      <c r="A1138" s="84"/>
      <c r="B1138" s="84" t="s">
        <v>495</v>
      </c>
      <c r="C1138" s="85"/>
      <c r="D1138" s="86"/>
      <c r="E1138" s="86"/>
    </row>
    <row r="1139" spans="1:5" ht="12.75">
      <c r="A1139" s="84"/>
      <c r="B1139" s="84"/>
      <c r="C1139" s="85"/>
      <c r="D1139" s="86"/>
      <c r="E1139" s="86"/>
    </row>
    <row r="1140" spans="1:9" ht="12.75">
      <c r="A1140" s="74"/>
      <c r="B1140" s="97" t="s">
        <v>246</v>
      </c>
      <c r="C1140" s="98" t="s">
        <v>201</v>
      </c>
      <c r="D1140" s="98" t="s">
        <v>201</v>
      </c>
      <c r="E1140" s="98">
        <f>SUM(E1139:E1139)</f>
        <v>0</v>
      </c>
      <c r="G1140" s="112"/>
      <c r="H1140" s="79">
        <v>244</v>
      </c>
      <c r="I1140" s="79" t="s">
        <v>429</v>
      </c>
    </row>
    <row r="1141" spans="1:13" ht="30.75" customHeight="1">
      <c r="A1141" s="320" t="s">
        <v>88</v>
      </c>
      <c r="B1141" s="321"/>
      <c r="C1141" s="321"/>
      <c r="D1141" s="321"/>
      <c r="E1141" s="322"/>
      <c r="F1141" s="87"/>
      <c r="H1141" s="87"/>
      <c r="I1141" s="87"/>
      <c r="J1141" s="87"/>
      <c r="L1141" s="87"/>
      <c r="M1141" s="87"/>
    </row>
    <row r="1142" spans="1:5" ht="12.75">
      <c r="A1142" s="84"/>
      <c r="B1142" s="84" t="s">
        <v>487</v>
      </c>
      <c r="C1142" s="85"/>
      <c r="D1142" s="86"/>
      <c r="E1142" s="86"/>
    </row>
    <row r="1143" spans="1:5" ht="12.75">
      <c r="A1143" s="84"/>
      <c r="B1143" s="84" t="s">
        <v>492</v>
      </c>
      <c r="C1143" s="85"/>
      <c r="D1143" s="86"/>
      <c r="E1143" s="86"/>
    </row>
    <row r="1144" spans="1:5" ht="12.75">
      <c r="A1144" s="84"/>
      <c r="B1144" s="84" t="s">
        <v>493</v>
      </c>
      <c r="C1144" s="85"/>
      <c r="D1144" s="86"/>
      <c r="E1144" s="86"/>
    </row>
    <row r="1145" spans="1:5" ht="12.75">
      <c r="A1145" s="84"/>
      <c r="B1145" s="84" t="s">
        <v>494</v>
      </c>
      <c r="C1145" s="85"/>
      <c r="D1145" s="86"/>
      <c r="E1145" s="86"/>
    </row>
    <row r="1146" spans="1:5" ht="12.75">
      <c r="A1146" s="84"/>
      <c r="B1146" s="84" t="s">
        <v>495</v>
      </c>
      <c r="C1146" s="85"/>
      <c r="D1146" s="86"/>
      <c r="E1146" s="86"/>
    </row>
    <row r="1147" spans="1:5" ht="12.75">
      <c r="A1147" s="84"/>
      <c r="B1147" s="84"/>
      <c r="C1147" s="85"/>
      <c r="D1147" s="86"/>
      <c r="E1147" s="86"/>
    </row>
    <row r="1148" spans="1:9" ht="12.75">
      <c r="A1148" s="74"/>
      <c r="B1148" s="97" t="s">
        <v>246</v>
      </c>
      <c r="C1148" s="98" t="s">
        <v>201</v>
      </c>
      <c r="D1148" s="98" t="s">
        <v>201</v>
      </c>
      <c r="E1148" s="98">
        <f>SUM(E1147:E1147)</f>
        <v>0</v>
      </c>
      <c r="G1148" s="112"/>
      <c r="H1148" s="79">
        <v>244</v>
      </c>
      <c r="I1148" s="79" t="s">
        <v>429</v>
      </c>
    </row>
    <row r="1149" ht="15" customHeight="1"/>
    <row r="1150" spans="1:6" ht="15" customHeight="1">
      <c r="A1150" s="332" t="s">
        <v>419</v>
      </c>
      <c r="B1150" s="332"/>
      <c r="C1150" s="332"/>
      <c r="D1150" s="332"/>
      <c r="E1150" s="332"/>
      <c r="F1150" s="332"/>
    </row>
    <row r="1151" ht="15.75" customHeight="1"/>
    <row r="1152" spans="1:4" ht="15" customHeight="1">
      <c r="A1152" s="333" t="s">
        <v>361</v>
      </c>
      <c r="B1152" s="333" t="s">
        <v>372</v>
      </c>
      <c r="C1152" s="333" t="s">
        <v>420</v>
      </c>
      <c r="D1152" s="333" t="s">
        <v>421</v>
      </c>
    </row>
    <row r="1153" spans="1:4" ht="12.75">
      <c r="A1153" s="334"/>
      <c r="B1153" s="334"/>
      <c r="C1153" s="334"/>
      <c r="D1153" s="334"/>
    </row>
    <row r="1154" spans="1:13" s="87" customFormat="1" ht="12.75">
      <c r="A1154" s="335"/>
      <c r="B1154" s="335"/>
      <c r="C1154" s="335"/>
      <c r="D1154" s="335"/>
      <c r="E1154" s="5"/>
      <c r="F1154" s="5"/>
      <c r="G1154" s="113"/>
      <c r="H1154" s="5"/>
      <c r="I1154" s="5"/>
      <c r="J1154" s="5"/>
      <c r="K1154" s="134"/>
      <c r="L1154" s="5"/>
      <c r="M1154" s="5"/>
    </row>
    <row r="1155" spans="1:13" ht="12.75">
      <c r="A1155" s="83">
        <v>1</v>
      </c>
      <c r="B1155" s="83">
        <v>2</v>
      </c>
      <c r="C1155" s="83">
        <v>3</v>
      </c>
      <c r="D1155" s="83">
        <v>4</v>
      </c>
      <c r="E1155" s="87"/>
      <c r="F1155" s="87"/>
      <c r="H1155" s="87"/>
      <c r="I1155" s="87"/>
      <c r="J1155" s="87"/>
      <c r="L1155" s="87"/>
      <c r="M1155" s="87"/>
    </row>
    <row r="1156" spans="1:9" ht="75" customHeight="1">
      <c r="A1156" s="320" t="s">
        <v>86</v>
      </c>
      <c r="B1156" s="321"/>
      <c r="C1156" s="321"/>
      <c r="D1156" s="322"/>
      <c r="E1156" s="87"/>
      <c r="F1156" s="87"/>
      <c r="H1156" s="87"/>
      <c r="I1156" s="87"/>
    </row>
    <row r="1157" spans="1:4" ht="12.75">
      <c r="A1157" s="84"/>
      <c r="B1157" s="84" t="s">
        <v>2</v>
      </c>
      <c r="C1157" s="85"/>
      <c r="D1157" s="86"/>
    </row>
    <row r="1158" spans="1:4" ht="12.75">
      <c r="A1158" s="84"/>
      <c r="B1158" s="84"/>
      <c r="C1158" s="85"/>
      <c r="D1158" s="86"/>
    </row>
    <row r="1159" spans="1:9" ht="15" customHeight="1">
      <c r="A1159" s="74"/>
      <c r="B1159" s="97" t="s">
        <v>246</v>
      </c>
      <c r="C1159" s="98" t="s">
        <v>201</v>
      </c>
      <c r="D1159" s="98">
        <f>SUM(D1157:D1158)</f>
        <v>0</v>
      </c>
      <c r="G1159" s="112"/>
      <c r="H1159" s="79">
        <v>243</v>
      </c>
      <c r="I1159" s="79" t="s">
        <v>429</v>
      </c>
    </row>
    <row r="1160" spans="1:13" ht="74.25" customHeight="1">
      <c r="A1160" s="320" t="s">
        <v>86</v>
      </c>
      <c r="B1160" s="321"/>
      <c r="C1160" s="321"/>
      <c r="D1160" s="322"/>
      <c r="E1160" s="87"/>
      <c r="F1160" s="87"/>
      <c r="H1160" s="87"/>
      <c r="I1160" s="87"/>
      <c r="J1160" s="87"/>
      <c r="L1160" s="87"/>
      <c r="M1160" s="87"/>
    </row>
    <row r="1161" spans="1:4" ht="12.75">
      <c r="A1161" s="84"/>
      <c r="B1161" s="88" t="s">
        <v>496</v>
      </c>
      <c r="C1161" s="85"/>
      <c r="D1161" s="86"/>
    </row>
    <row r="1162" spans="1:4" ht="12.75">
      <c r="A1162" s="84">
        <v>1</v>
      </c>
      <c r="B1162" s="84" t="s">
        <v>2</v>
      </c>
      <c r="C1162" s="85"/>
      <c r="D1162" s="86">
        <v>195000</v>
      </c>
    </row>
    <row r="1163" spans="1:4" ht="12.75">
      <c r="A1163" s="84"/>
      <c r="B1163" s="88" t="s">
        <v>497</v>
      </c>
      <c r="C1163" s="85"/>
      <c r="D1163" s="86"/>
    </row>
    <row r="1164" spans="1:4" ht="12.75">
      <c r="A1164" s="84"/>
      <c r="B1164" s="84" t="s">
        <v>0</v>
      </c>
      <c r="C1164" s="85"/>
      <c r="D1164" s="86"/>
    </row>
    <row r="1165" spans="1:4" ht="12.75">
      <c r="A1165" s="84"/>
      <c r="B1165" s="84" t="s">
        <v>1</v>
      </c>
      <c r="C1165" s="85"/>
      <c r="D1165" s="86"/>
    </row>
    <row r="1166" spans="1:4" ht="12.75">
      <c r="A1166" s="84"/>
      <c r="B1166" s="84"/>
      <c r="C1166" s="85"/>
      <c r="D1166" s="86"/>
    </row>
    <row r="1167" spans="1:9" ht="12.75">
      <c r="A1167" s="74"/>
      <c r="B1167" s="97" t="s">
        <v>246</v>
      </c>
      <c r="C1167" s="98" t="s">
        <v>201</v>
      </c>
      <c r="D1167" s="98">
        <f>SUM(D1161:D1166)</f>
        <v>195000</v>
      </c>
      <c r="G1167" s="112">
        <v>195000</v>
      </c>
      <c r="H1167" s="79">
        <v>244</v>
      </c>
      <c r="I1167" s="79" t="s">
        <v>429</v>
      </c>
    </row>
    <row r="1168" spans="1:13" ht="36" customHeight="1">
      <c r="A1168" s="320" t="s">
        <v>87</v>
      </c>
      <c r="B1168" s="321"/>
      <c r="C1168" s="321"/>
      <c r="D1168" s="322"/>
      <c r="E1168" s="87"/>
      <c r="F1168" s="87"/>
      <c r="H1168" s="87"/>
      <c r="I1168" s="87"/>
      <c r="J1168" s="87"/>
      <c r="L1168" s="87"/>
      <c r="M1168" s="87"/>
    </row>
    <row r="1169" spans="1:4" ht="12.75" customHeight="1">
      <c r="A1169" s="84"/>
      <c r="B1169" s="84" t="s">
        <v>2</v>
      </c>
      <c r="C1169" s="85"/>
      <c r="D1169" s="86"/>
    </row>
    <row r="1170" spans="1:4" ht="12.75" customHeight="1">
      <c r="A1170" s="84"/>
      <c r="B1170" s="84"/>
      <c r="C1170" s="85"/>
      <c r="D1170" s="86"/>
    </row>
    <row r="1171" spans="1:9" ht="12.75">
      <c r="A1171" s="74"/>
      <c r="B1171" s="97" t="s">
        <v>246</v>
      </c>
      <c r="C1171" s="98" t="s">
        <v>201</v>
      </c>
      <c r="D1171" s="98">
        <f>SUM(D1169:D1170)</f>
        <v>0</v>
      </c>
      <c r="G1171" s="112"/>
      <c r="H1171" s="79">
        <v>243</v>
      </c>
      <c r="I1171" s="79" t="s">
        <v>429</v>
      </c>
    </row>
    <row r="1172" spans="1:13" ht="33" customHeight="1">
      <c r="A1172" s="320" t="s">
        <v>87</v>
      </c>
      <c r="B1172" s="321"/>
      <c r="C1172" s="321"/>
      <c r="D1172" s="322"/>
      <c r="E1172" s="87"/>
      <c r="F1172" s="87"/>
      <c r="H1172" s="87"/>
      <c r="I1172" s="87"/>
      <c r="J1172" s="87"/>
      <c r="L1172" s="87"/>
      <c r="M1172" s="87"/>
    </row>
    <row r="1173" spans="1:4" ht="12.75">
      <c r="A1173" s="84"/>
      <c r="B1173" s="88" t="s">
        <v>496</v>
      </c>
      <c r="C1173" s="85"/>
      <c r="D1173" s="86"/>
    </row>
    <row r="1174" spans="1:4" ht="12.75">
      <c r="A1174" s="84">
        <v>1</v>
      </c>
      <c r="B1174" s="84" t="s">
        <v>2</v>
      </c>
      <c r="C1174" s="85"/>
      <c r="D1174" s="86">
        <v>430000</v>
      </c>
    </row>
    <row r="1175" spans="1:4" ht="12.75">
      <c r="A1175" s="84"/>
      <c r="B1175" s="88" t="s">
        <v>497</v>
      </c>
      <c r="C1175" s="85"/>
      <c r="D1175" s="86"/>
    </row>
    <row r="1176" spans="1:4" ht="12.75">
      <c r="A1176" s="84"/>
      <c r="B1176" s="84" t="s">
        <v>0</v>
      </c>
      <c r="C1176" s="85"/>
      <c r="D1176" s="86"/>
    </row>
    <row r="1177" spans="1:4" ht="12.75">
      <c r="A1177" s="84"/>
      <c r="B1177" s="84" t="s">
        <v>1</v>
      </c>
      <c r="C1177" s="85"/>
      <c r="D1177" s="86"/>
    </row>
    <row r="1178" spans="1:4" ht="12.75">
      <c r="A1178" s="84"/>
      <c r="B1178" s="84"/>
      <c r="C1178" s="85"/>
      <c r="D1178" s="86"/>
    </row>
    <row r="1179" spans="1:9" ht="12.75">
      <c r="A1179" s="74"/>
      <c r="B1179" s="97" t="s">
        <v>246</v>
      </c>
      <c r="C1179" s="98" t="s">
        <v>201</v>
      </c>
      <c r="D1179" s="98">
        <f>SUM(D1173:D1178)</f>
        <v>430000</v>
      </c>
      <c r="G1179" s="112">
        <f>D1179</f>
        <v>430000</v>
      </c>
      <c r="H1179" s="79">
        <v>244</v>
      </c>
      <c r="I1179" s="79" t="s">
        <v>429</v>
      </c>
    </row>
    <row r="1180" spans="1:13" ht="81" customHeight="1">
      <c r="A1180" s="320" t="s">
        <v>174</v>
      </c>
      <c r="B1180" s="321"/>
      <c r="C1180" s="321"/>
      <c r="D1180" s="322"/>
      <c r="E1180" s="87"/>
      <c r="F1180" s="87"/>
      <c r="H1180" s="87"/>
      <c r="I1180" s="87"/>
      <c r="J1180" s="87"/>
      <c r="L1180" s="87"/>
      <c r="M1180" s="87"/>
    </row>
    <row r="1181" spans="1:4" ht="15" customHeight="1">
      <c r="A1181" s="84"/>
      <c r="B1181" s="161" t="s">
        <v>496</v>
      </c>
      <c r="C1181" s="162"/>
      <c r="D1181" s="163"/>
    </row>
    <row r="1182" spans="1:4" ht="12.75">
      <c r="A1182" s="84"/>
      <c r="B1182" s="152" t="s">
        <v>2</v>
      </c>
      <c r="C1182" s="162">
        <v>1</v>
      </c>
      <c r="D1182" s="163">
        <v>162597.85</v>
      </c>
    </row>
    <row r="1183" spans="1:4" ht="12.75">
      <c r="A1183" s="84"/>
      <c r="B1183" s="161" t="s">
        <v>497</v>
      </c>
      <c r="C1183" s="162"/>
      <c r="D1183" s="163"/>
    </row>
    <row r="1184" spans="1:4" ht="12.75">
      <c r="A1184" s="84"/>
      <c r="B1184" s="152" t="s">
        <v>0</v>
      </c>
      <c r="C1184" s="162"/>
      <c r="D1184" s="163"/>
    </row>
    <row r="1185" spans="1:4" ht="12.75">
      <c r="A1185" s="84"/>
      <c r="B1185" s="152" t="s">
        <v>1</v>
      </c>
      <c r="C1185" s="162"/>
      <c r="D1185" s="163"/>
    </row>
    <row r="1186" spans="1:4" ht="12.75">
      <c r="A1186" s="84"/>
      <c r="B1186" s="84"/>
      <c r="C1186" s="85"/>
      <c r="D1186" s="86"/>
    </row>
    <row r="1187" spans="1:9" ht="12.75">
      <c r="A1187" s="74"/>
      <c r="B1187" s="97" t="s">
        <v>246</v>
      </c>
      <c r="C1187" s="98" t="s">
        <v>201</v>
      </c>
      <c r="D1187" s="98">
        <f>SUM(D1181:D1186)</f>
        <v>162597.85</v>
      </c>
      <c r="G1187" s="112">
        <v>162597.85</v>
      </c>
      <c r="H1187" s="79">
        <v>244</v>
      </c>
      <c r="I1187" s="79" t="s">
        <v>429</v>
      </c>
    </row>
    <row r="1188" spans="1:13" ht="31.5" customHeight="1">
      <c r="A1188" s="320" t="s">
        <v>88</v>
      </c>
      <c r="B1188" s="321"/>
      <c r="C1188" s="321"/>
      <c r="D1188" s="322"/>
      <c r="E1188" s="87"/>
      <c r="F1188" s="87"/>
      <c r="H1188" s="87"/>
      <c r="I1188" s="87"/>
      <c r="J1188" s="87"/>
      <c r="L1188" s="87"/>
      <c r="M1188" s="87"/>
    </row>
    <row r="1189" spans="1:4" ht="12.75">
      <c r="A1189" s="84"/>
      <c r="B1189" s="88" t="s">
        <v>496</v>
      </c>
      <c r="C1189" s="85"/>
      <c r="D1189" s="86"/>
    </row>
    <row r="1190" spans="1:4" ht="12.75">
      <c r="A1190" s="84"/>
      <c r="B1190" s="84" t="s">
        <v>2</v>
      </c>
      <c r="C1190" s="85"/>
      <c r="D1190" s="86"/>
    </row>
    <row r="1191" spans="1:4" ht="12.75">
      <c r="A1191" s="84"/>
      <c r="B1191" s="88" t="s">
        <v>497</v>
      </c>
      <c r="C1191" s="85"/>
      <c r="D1191" s="86"/>
    </row>
    <row r="1192" spans="1:4" ht="12.75">
      <c r="A1192" s="84"/>
      <c r="B1192" s="84" t="s">
        <v>0</v>
      </c>
      <c r="C1192" s="85"/>
      <c r="D1192" s="86"/>
    </row>
    <row r="1193" spans="1:4" ht="12.75">
      <c r="A1193" s="84"/>
      <c r="B1193" s="84" t="s">
        <v>1</v>
      </c>
      <c r="C1193" s="85"/>
      <c r="D1193" s="86"/>
    </row>
    <row r="1194" spans="1:4" ht="12.75">
      <c r="A1194" s="84"/>
      <c r="B1194" s="84"/>
      <c r="C1194" s="85"/>
      <c r="D1194" s="86"/>
    </row>
    <row r="1195" spans="1:9" ht="12.75">
      <c r="A1195" s="74"/>
      <c r="B1195" s="97" t="s">
        <v>246</v>
      </c>
      <c r="C1195" s="98" t="s">
        <v>201</v>
      </c>
      <c r="D1195" s="98">
        <f>SUM(D1194:D1194)</f>
        <v>0</v>
      </c>
      <c r="G1195" s="112"/>
      <c r="H1195" s="79">
        <v>244</v>
      </c>
      <c r="I1195" s="79" t="s">
        <v>429</v>
      </c>
    </row>
    <row r="1196" ht="16.5" customHeight="1"/>
    <row r="1197" spans="1:6" ht="12.75">
      <c r="A1197" s="332" t="s">
        <v>422</v>
      </c>
      <c r="B1197" s="332"/>
      <c r="C1197" s="332"/>
      <c r="D1197" s="332"/>
      <c r="E1197" s="332"/>
      <c r="F1197" s="332"/>
    </row>
    <row r="1198" ht="15.75" customHeight="1"/>
    <row r="1199" spans="1:5" ht="12.75">
      <c r="A1199" s="326" t="s">
        <v>361</v>
      </c>
      <c r="B1199" s="326" t="s">
        <v>372</v>
      </c>
      <c r="C1199" s="326" t="s">
        <v>412</v>
      </c>
      <c r="D1199" s="326" t="s">
        <v>423</v>
      </c>
      <c r="E1199" s="326" t="s">
        <v>406</v>
      </c>
    </row>
    <row r="1200" spans="1:5" ht="12.75">
      <c r="A1200" s="326"/>
      <c r="B1200" s="326"/>
      <c r="C1200" s="326"/>
      <c r="D1200" s="326"/>
      <c r="E1200" s="326"/>
    </row>
    <row r="1201" spans="1:13" s="87" customFormat="1" ht="12.75">
      <c r="A1201" s="326"/>
      <c r="B1201" s="326"/>
      <c r="C1201" s="326"/>
      <c r="D1201" s="326"/>
      <c r="E1201" s="326"/>
      <c r="F1201" s="5"/>
      <c r="G1201" s="113"/>
      <c r="H1201" s="5"/>
      <c r="I1201" s="5"/>
      <c r="J1201" s="5"/>
      <c r="K1201" s="134"/>
      <c r="L1201" s="5"/>
      <c r="M1201" s="5"/>
    </row>
    <row r="1202" spans="1:13" ht="12.75">
      <c r="A1202" s="83">
        <v>1</v>
      </c>
      <c r="B1202" s="83">
        <v>2</v>
      </c>
      <c r="C1202" s="83">
        <v>3</v>
      </c>
      <c r="D1202" s="83">
        <v>4</v>
      </c>
      <c r="E1202" s="83">
        <v>5</v>
      </c>
      <c r="F1202" s="87"/>
      <c r="H1202" s="87"/>
      <c r="I1202" s="87"/>
      <c r="J1202" s="87"/>
      <c r="L1202" s="87"/>
      <c r="M1202" s="87"/>
    </row>
    <row r="1203" spans="1:13" ht="56.25" customHeight="1">
      <c r="A1203" s="320" t="s">
        <v>86</v>
      </c>
      <c r="B1203" s="321"/>
      <c r="C1203" s="321"/>
      <c r="D1203" s="321"/>
      <c r="E1203" s="322"/>
      <c r="F1203" s="87"/>
      <c r="H1203" s="87"/>
      <c r="I1203" s="87"/>
      <c r="J1203" s="87"/>
      <c r="L1203" s="87"/>
      <c r="M1203" s="87"/>
    </row>
    <row r="1204" spans="1:5" ht="12.75">
      <c r="A1204" s="84"/>
      <c r="B1204" s="84" t="s">
        <v>133</v>
      </c>
      <c r="C1204" s="85">
        <v>1</v>
      </c>
      <c r="D1204" s="86">
        <v>82269.8</v>
      </c>
      <c r="E1204" s="86">
        <v>75000</v>
      </c>
    </row>
    <row r="1205" spans="1:5" ht="12.75">
      <c r="A1205" s="84"/>
      <c r="B1205" s="84" t="s">
        <v>501</v>
      </c>
      <c r="C1205" s="85">
        <v>2</v>
      </c>
      <c r="D1205" s="86"/>
      <c r="E1205" s="86">
        <f>C1205*D1205</f>
        <v>0</v>
      </c>
    </row>
    <row r="1206" spans="1:5" ht="12.75">
      <c r="A1206" s="84"/>
      <c r="B1206" s="84" t="s">
        <v>502</v>
      </c>
      <c r="C1206" s="85">
        <v>1</v>
      </c>
      <c r="D1206" s="86"/>
      <c r="E1206" s="86">
        <f>C1206*D1206</f>
        <v>0</v>
      </c>
    </row>
    <row r="1207" spans="1:5" ht="12.75">
      <c r="A1207" s="84"/>
      <c r="B1207" s="84"/>
      <c r="C1207" s="85"/>
      <c r="D1207" s="86"/>
      <c r="E1207" s="86">
        <f>C1207*D1207</f>
        <v>0</v>
      </c>
    </row>
    <row r="1208" spans="1:5" ht="12.75">
      <c r="A1208" s="84"/>
      <c r="B1208" s="84"/>
      <c r="C1208" s="85"/>
      <c r="D1208" s="86"/>
      <c r="E1208" s="86">
        <f>C1208*D1208</f>
        <v>0</v>
      </c>
    </row>
    <row r="1209" spans="1:5" ht="12.75">
      <c r="A1209" s="84"/>
      <c r="B1209" s="84"/>
      <c r="C1209" s="85"/>
      <c r="D1209" s="86"/>
      <c r="E1209" s="86">
        <f>C1209*D1209</f>
        <v>0</v>
      </c>
    </row>
    <row r="1210" spans="1:5" ht="12.75">
      <c r="A1210" s="84"/>
      <c r="B1210" s="174" t="s">
        <v>576</v>
      </c>
      <c r="C1210" s="85">
        <v>1</v>
      </c>
      <c r="D1210" s="86"/>
      <c r="E1210" s="86">
        <v>0</v>
      </c>
    </row>
    <row r="1211" spans="1:9" ht="12.75">
      <c r="A1211" s="84"/>
      <c r="B1211" s="89" t="s">
        <v>5</v>
      </c>
      <c r="C1211" s="90">
        <f>SUM(C1204:C1209)</f>
        <v>4</v>
      </c>
      <c r="D1211" s="90" t="s">
        <v>201</v>
      </c>
      <c r="E1211" s="90">
        <f>SUM(E1204:E1210)</f>
        <v>75000</v>
      </c>
      <c r="G1211" s="112">
        <v>75000</v>
      </c>
      <c r="H1211" s="79">
        <v>244</v>
      </c>
      <c r="I1211" s="79" t="s">
        <v>429</v>
      </c>
    </row>
    <row r="1212" spans="1:5" ht="25.5">
      <c r="A1212" s="84">
        <v>1</v>
      </c>
      <c r="B1212" s="164" t="s">
        <v>190</v>
      </c>
      <c r="C1212" s="85">
        <v>266.58</v>
      </c>
      <c r="D1212" s="86">
        <v>1500.4887</v>
      </c>
      <c r="E1212" s="86">
        <f>C1212*D1212</f>
        <v>400000.27764600003</v>
      </c>
    </row>
    <row r="1213" spans="1:5" ht="12.75">
      <c r="A1213" s="84"/>
      <c r="B1213" s="84"/>
      <c r="C1213" s="85"/>
      <c r="D1213" s="86"/>
      <c r="E1213" s="86"/>
    </row>
    <row r="1214" spans="1:5" ht="12.75">
      <c r="A1214" s="84"/>
      <c r="B1214" s="84"/>
      <c r="C1214" s="85"/>
      <c r="D1214" s="86"/>
      <c r="E1214" s="86"/>
    </row>
    <row r="1215" spans="1:5" ht="12.75">
      <c r="A1215" s="84"/>
      <c r="B1215" s="84"/>
      <c r="C1215" s="85"/>
      <c r="D1215" s="86"/>
      <c r="E1215" s="86"/>
    </row>
    <row r="1216" spans="1:9" ht="12.75">
      <c r="A1216" s="84"/>
      <c r="B1216" s="89" t="s">
        <v>6</v>
      </c>
      <c r="C1216" s="90">
        <f>SUM(C1212:C1215)</f>
        <v>266.58</v>
      </c>
      <c r="D1216" s="90" t="s">
        <v>201</v>
      </c>
      <c r="E1216" s="90">
        <f>SUM(E1212:E1215)</f>
        <v>400000.27764600003</v>
      </c>
      <c r="G1216" s="112">
        <v>400000</v>
      </c>
      <c r="H1216" s="79">
        <v>244</v>
      </c>
      <c r="I1216" s="79" t="s">
        <v>429</v>
      </c>
    </row>
    <row r="1217" spans="1:5" ht="12.75">
      <c r="A1217" s="74"/>
      <c r="B1217" s="97" t="s">
        <v>246</v>
      </c>
      <c r="C1217" s="98">
        <f>C1211+C1216</f>
        <v>270.58</v>
      </c>
      <c r="D1217" s="98" t="s">
        <v>201</v>
      </c>
      <c r="E1217" s="98">
        <f>E1211+E1216</f>
        <v>475000.27764600003</v>
      </c>
    </row>
    <row r="1218" spans="1:13" ht="28.5" customHeight="1">
      <c r="A1218" s="320" t="s">
        <v>87</v>
      </c>
      <c r="B1218" s="321"/>
      <c r="C1218" s="321"/>
      <c r="D1218" s="321"/>
      <c r="E1218" s="322"/>
      <c r="F1218" s="87"/>
      <c r="H1218" s="87"/>
      <c r="I1218" s="87"/>
      <c r="J1218" s="87"/>
      <c r="L1218" s="87"/>
      <c r="M1218" s="87"/>
    </row>
    <row r="1219" spans="1:5" ht="12.75">
      <c r="A1219" s="84">
        <v>1</v>
      </c>
      <c r="B1219" s="84" t="s">
        <v>188</v>
      </c>
      <c r="C1219" s="85">
        <v>3</v>
      </c>
      <c r="D1219" s="86">
        <v>28333</v>
      </c>
      <c r="E1219" s="86">
        <v>85000</v>
      </c>
    </row>
    <row r="1220" spans="1:5" ht="12.75">
      <c r="A1220" s="84"/>
      <c r="B1220" s="84"/>
      <c r="C1220" s="85"/>
      <c r="D1220" s="86"/>
      <c r="E1220" s="86"/>
    </row>
    <row r="1221" spans="1:5" ht="12.75">
      <c r="A1221" s="84"/>
      <c r="B1221" s="84"/>
      <c r="C1221" s="85"/>
      <c r="D1221" s="86"/>
      <c r="E1221" s="86"/>
    </row>
    <row r="1222" spans="1:5" ht="12.75">
      <c r="A1222" s="84"/>
      <c r="B1222" s="84"/>
      <c r="C1222" s="85"/>
      <c r="D1222" s="86"/>
      <c r="E1222" s="86"/>
    </row>
    <row r="1223" spans="1:5" ht="12.75">
      <c r="A1223" s="84"/>
      <c r="B1223" s="84"/>
      <c r="C1223" s="85"/>
      <c r="D1223" s="86"/>
      <c r="E1223" s="86"/>
    </row>
    <row r="1224" spans="1:5" ht="12.75">
      <c r="A1224" s="84"/>
      <c r="B1224" s="84"/>
      <c r="C1224" s="85"/>
      <c r="D1224" s="86"/>
      <c r="E1224" s="86"/>
    </row>
    <row r="1225" spans="1:9" ht="12.75">
      <c r="A1225" s="84"/>
      <c r="B1225" s="89" t="s">
        <v>5</v>
      </c>
      <c r="C1225" s="90">
        <f>SUM(C1219:C1224)</f>
        <v>3</v>
      </c>
      <c r="D1225" s="90" t="s">
        <v>201</v>
      </c>
      <c r="E1225" s="90">
        <f>SUM(E1219:E1224)</f>
        <v>85000</v>
      </c>
      <c r="G1225" s="112">
        <v>85000</v>
      </c>
      <c r="H1225" s="79">
        <v>244</v>
      </c>
      <c r="I1225" s="79" t="s">
        <v>429</v>
      </c>
    </row>
    <row r="1226" spans="1:5" ht="12.75">
      <c r="A1226" s="84"/>
      <c r="B1226" s="152" t="s">
        <v>191</v>
      </c>
      <c r="C1226" s="162"/>
      <c r="D1226" s="163">
        <v>1500.5</v>
      </c>
      <c r="E1226" s="163">
        <f>2710968.9+21124.14</f>
        <v>2732093.04</v>
      </c>
    </row>
    <row r="1227" spans="1:5" ht="12.75">
      <c r="A1227" s="84"/>
      <c r="B1227" s="152" t="s">
        <v>583</v>
      </c>
      <c r="C1227" s="162"/>
      <c r="D1227" s="163"/>
      <c r="E1227" s="163"/>
    </row>
    <row r="1228" spans="1:5" ht="12.75">
      <c r="A1228" s="84"/>
      <c r="B1228" s="152"/>
      <c r="C1228" s="162"/>
      <c r="D1228" s="163"/>
      <c r="E1228" s="163"/>
    </row>
    <row r="1229" spans="1:5" ht="12.75">
      <c r="A1229" s="84"/>
      <c r="B1229" s="152"/>
      <c r="C1229" s="162"/>
      <c r="D1229" s="163"/>
      <c r="E1229" s="163"/>
    </row>
    <row r="1230" spans="1:9" ht="12.75">
      <c r="A1230" s="84"/>
      <c r="B1230" s="89" t="s">
        <v>6</v>
      </c>
      <c r="C1230" s="90">
        <f>SUM(C1226:C1229)</f>
        <v>0</v>
      </c>
      <c r="D1230" s="90" t="s">
        <v>201</v>
      </c>
      <c r="E1230" s="90">
        <f>SUM(E1226:E1229)</f>
        <v>2732093.04</v>
      </c>
      <c r="G1230" s="112">
        <v>2732093.04</v>
      </c>
      <c r="H1230" s="79">
        <v>244</v>
      </c>
      <c r="I1230" s="79" t="s">
        <v>429</v>
      </c>
    </row>
    <row r="1231" spans="1:5" ht="12.75">
      <c r="A1231" s="74"/>
      <c r="B1231" s="97" t="s">
        <v>246</v>
      </c>
      <c r="C1231" s="98">
        <f>C1225+C1230</f>
        <v>3</v>
      </c>
      <c r="D1231" s="98" t="s">
        <v>201</v>
      </c>
      <c r="E1231" s="98">
        <f>E1225+E1230</f>
        <v>2817093.04</v>
      </c>
    </row>
    <row r="1232" spans="1:13" ht="51" customHeight="1">
      <c r="A1232" s="320" t="s">
        <v>89</v>
      </c>
      <c r="B1232" s="321"/>
      <c r="C1232" s="321"/>
      <c r="D1232" s="321"/>
      <c r="E1232" s="322"/>
      <c r="F1232" s="87"/>
      <c r="H1232" s="87"/>
      <c r="I1232" s="87"/>
      <c r="J1232" s="87"/>
      <c r="L1232" s="87"/>
      <c r="M1232" s="87"/>
    </row>
    <row r="1233" spans="1:5" ht="12.75">
      <c r="A1233" s="84"/>
      <c r="B1233" s="84"/>
      <c r="C1233" s="85"/>
      <c r="D1233" s="86"/>
      <c r="E1233" s="86"/>
    </row>
    <row r="1234" spans="1:5" ht="12.75">
      <c r="A1234" s="84"/>
      <c r="B1234" s="84"/>
      <c r="C1234" s="85"/>
      <c r="D1234" s="86"/>
      <c r="E1234" s="86"/>
    </row>
    <row r="1235" spans="1:5" ht="12.75">
      <c r="A1235" s="84"/>
      <c r="B1235" s="84"/>
      <c r="C1235" s="85"/>
      <c r="D1235" s="86"/>
      <c r="E1235" s="86"/>
    </row>
    <row r="1236" spans="1:5" ht="12.75">
      <c r="A1236" s="84"/>
      <c r="B1236" s="84"/>
      <c r="C1236" s="85"/>
      <c r="D1236" s="86"/>
      <c r="E1236" s="86"/>
    </row>
    <row r="1237" spans="1:5" ht="12.75">
      <c r="A1237" s="84"/>
      <c r="B1237" s="84"/>
      <c r="C1237" s="85"/>
      <c r="D1237" s="86"/>
      <c r="E1237" s="86"/>
    </row>
    <row r="1238" spans="1:5" ht="12.75">
      <c r="A1238" s="84"/>
      <c r="B1238" s="84"/>
      <c r="C1238" s="85"/>
      <c r="D1238" s="86"/>
      <c r="E1238" s="86"/>
    </row>
    <row r="1239" spans="1:9" ht="12.75">
      <c r="A1239" s="84"/>
      <c r="B1239" s="89" t="s">
        <v>5</v>
      </c>
      <c r="C1239" s="90">
        <f>SUM(C1233:C1238)</f>
        <v>0</v>
      </c>
      <c r="D1239" s="90" t="s">
        <v>201</v>
      </c>
      <c r="E1239" s="90">
        <f>SUM(E1233:E1238)</f>
        <v>0</v>
      </c>
      <c r="G1239" s="112"/>
      <c r="H1239" s="79">
        <v>244</v>
      </c>
      <c r="I1239" s="79" t="s">
        <v>429</v>
      </c>
    </row>
    <row r="1240" spans="1:5" ht="12.75">
      <c r="A1240" s="84"/>
      <c r="B1240" s="84"/>
      <c r="C1240" s="85"/>
      <c r="D1240" s="86"/>
      <c r="E1240" s="86"/>
    </row>
    <row r="1241" spans="1:5" ht="12.75">
      <c r="A1241" s="84"/>
      <c r="B1241" s="84"/>
      <c r="C1241" s="85"/>
      <c r="D1241" s="86"/>
      <c r="E1241" s="86"/>
    </row>
    <row r="1242" spans="1:5" ht="12.75">
      <c r="A1242" s="84"/>
      <c r="B1242" s="84"/>
      <c r="C1242" s="85"/>
      <c r="D1242" s="86"/>
      <c r="E1242" s="86"/>
    </row>
    <row r="1243" spans="1:5" ht="12.75">
      <c r="A1243" s="84"/>
      <c r="B1243" s="84"/>
      <c r="C1243" s="85"/>
      <c r="D1243" s="86"/>
      <c r="E1243" s="86"/>
    </row>
    <row r="1244" spans="1:9" ht="12.75">
      <c r="A1244" s="84"/>
      <c r="B1244" s="89" t="s">
        <v>6</v>
      </c>
      <c r="C1244" s="90">
        <f>SUM(C1240:C1243)</f>
        <v>0</v>
      </c>
      <c r="D1244" s="90" t="s">
        <v>201</v>
      </c>
      <c r="E1244" s="90">
        <f>SUM(E1240:E1243)</f>
        <v>0</v>
      </c>
      <c r="G1244" s="112"/>
      <c r="H1244" s="79">
        <v>244</v>
      </c>
      <c r="I1244" s="79" t="s">
        <v>429</v>
      </c>
    </row>
    <row r="1245" spans="1:5" ht="12.75">
      <c r="A1245" s="74"/>
      <c r="B1245" s="97" t="s">
        <v>246</v>
      </c>
      <c r="C1245" s="98">
        <f>C1239+C1244</f>
        <v>0</v>
      </c>
      <c r="D1245" s="98" t="s">
        <v>201</v>
      </c>
      <c r="E1245" s="98">
        <f>E1239+E1244</f>
        <v>0</v>
      </c>
    </row>
    <row r="1246" spans="1:13" ht="28.5" customHeight="1">
      <c r="A1246" s="320" t="s">
        <v>88</v>
      </c>
      <c r="B1246" s="321"/>
      <c r="C1246" s="321"/>
      <c r="D1246" s="321"/>
      <c r="E1246" s="322"/>
      <c r="F1246" s="87"/>
      <c r="H1246" s="87"/>
      <c r="I1246" s="87"/>
      <c r="J1246" s="87"/>
      <c r="L1246" s="87"/>
      <c r="M1246" s="87"/>
    </row>
    <row r="1247" spans="1:5" ht="12.75">
      <c r="A1247" s="84"/>
      <c r="B1247" s="84"/>
      <c r="C1247" s="85"/>
      <c r="D1247" s="86"/>
      <c r="E1247" s="86"/>
    </row>
    <row r="1248" spans="1:5" ht="12.75">
      <c r="A1248" s="84"/>
      <c r="B1248" s="84"/>
      <c r="C1248" s="85"/>
      <c r="D1248" s="86"/>
      <c r="E1248" s="86"/>
    </row>
    <row r="1249" spans="1:5" ht="12.75">
      <c r="A1249" s="84"/>
      <c r="B1249" s="84"/>
      <c r="C1249" s="85"/>
      <c r="D1249" s="86"/>
      <c r="E1249" s="86"/>
    </row>
    <row r="1250" spans="1:5" ht="12.75">
      <c r="A1250" s="84"/>
      <c r="B1250" s="84"/>
      <c r="C1250" s="85"/>
      <c r="D1250" s="86"/>
      <c r="E1250" s="86"/>
    </row>
    <row r="1251" spans="1:5" ht="12.75">
      <c r="A1251" s="84"/>
      <c r="B1251" s="84"/>
      <c r="C1251" s="85"/>
      <c r="D1251" s="86"/>
      <c r="E1251" s="86"/>
    </row>
    <row r="1252" spans="1:5" ht="12.75">
      <c r="A1252" s="84"/>
      <c r="B1252" s="84"/>
      <c r="C1252" s="85"/>
      <c r="D1252" s="86"/>
      <c r="E1252" s="86"/>
    </row>
    <row r="1253" spans="1:9" ht="12.75">
      <c r="A1253" s="84"/>
      <c r="B1253" s="89" t="s">
        <v>5</v>
      </c>
      <c r="C1253" s="90">
        <f>SUM(C1247:C1252)</f>
        <v>0</v>
      </c>
      <c r="D1253" s="90" t="s">
        <v>201</v>
      </c>
      <c r="E1253" s="90">
        <f>SUM(E1247:E1252)</f>
        <v>0</v>
      </c>
      <c r="G1253" s="112"/>
      <c r="H1253" s="79">
        <v>244</v>
      </c>
      <c r="I1253" s="79" t="s">
        <v>429</v>
      </c>
    </row>
    <row r="1254" spans="1:5" ht="12.75">
      <c r="A1254" s="84"/>
      <c r="B1254" s="84"/>
      <c r="C1254" s="85"/>
      <c r="D1254" s="86"/>
      <c r="E1254" s="86"/>
    </row>
    <row r="1255" spans="1:5" ht="12.75">
      <c r="A1255" s="84"/>
      <c r="B1255" s="84"/>
      <c r="C1255" s="85"/>
      <c r="D1255" s="86"/>
      <c r="E1255" s="86"/>
    </row>
    <row r="1256" spans="1:5" ht="12.75">
      <c r="A1256" s="84"/>
      <c r="B1256" s="84"/>
      <c r="C1256" s="85"/>
      <c r="D1256" s="86"/>
      <c r="E1256" s="86"/>
    </row>
    <row r="1257" spans="1:5" ht="12.75">
      <c r="A1257" s="84"/>
      <c r="B1257" s="84"/>
      <c r="C1257" s="85"/>
      <c r="D1257" s="86"/>
      <c r="E1257" s="86"/>
    </row>
    <row r="1258" spans="1:9" ht="12.75">
      <c r="A1258" s="84"/>
      <c r="B1258" s="89" t="s">
        <v>6</v>
      </c>
      <c r="C1258" s="90">
        <f>SUM(C1254:C1257)</f>
        <v>0</v>
      </c>
      <c r="D1258" s="90" t="s">
        <v>201</v>
      </c>
      <c r="E1258" s="90">
        <f>SUM(E1254:E1257)</f>
        <v>0</v>
      </c>
      <c r="G1258" s="112"/>
      <c r="H1258" s="79">
        <v>244</v>
      </c>
      <c r="I1258" s="79" t="s">
        <v>429</v>
      </c>
    </row>
    <row r="1259" spans="1:5" ht="12.75">
      <c r="A1259" s="74"/>
      <c r="B1259" s="97" t="s">
        <v>246</v>
      </c>
      <c r="C1259" s="98">
        <f>C1253+C1258</f>
        <v>0</v>
      </c>
      <c r="D1259" s="98" t="s">
        <v>201</v>
      </c>
      <c r="E1259" s="98">
        <f>E1253+E1258</f>
        <v>0</v>
      </c>
    </row>
    <row r="1261" spans="1:6" ht="15" customHeight="1">
      <c r="A1261" s="332" t="s">
        <v>7</v>
      </c>
      <c r="B1261" s="332"/>
      <c r="C1261" s="332"/>
      <c r="D1261" s="332"/>
      <c r="E1261" s="332"/>
      <c r="F1261" s="332"/>
    </row>
    <row r="1262" ht="15.75" customHeight="1"/>
    <row r="1263" spans="1:4" ht="15" customHeight="1">
      <c r="A1263" s="333" t="s">
        <v>361</v>
      </c>
      <c r="B1263" s="333" t="s">
        <v>372</v>
      </c>
      <c r="C1263" s="333" t="s">
        <v>420</v>
      </c>
      <c r="D1263" s="333" t="s">
        <v>421</v>
      </c>
    </row>
    <row r="1264" spans="1:4" ht="12.75">
      <c r="A1264" s="334"/>
      <c r="B1264" s="334"/>
      <c r="C1264" s="334"/>
      <c r="D1264" s="334"/>
    </row>
    <row r="1265" spans="1:13" s="87" customFormat="1" ht="12.75">
      <c r="A1265" s="335"/>
      <c r="B1265" s="335"/>
      <c r="C1265" s="335"/>
      <c r="D1265" s="335"/>
      <c r="E1265" s="5"/>
      <c r="F1265" s="5"/>
      <c r="G1265" s="113"/>
      <c r="H1265" s="5"/>
      <c r="I1265" s="5"/>
      <c r="J1265" s="5"/>
      <c r="K1265" s="134"/>
      <c r="L1265" s="5"/>
      <c r="M1265" s="5"/>
    </row>
    <row r="1266" spans="1:13" ht="12.75">
      <c r="A1266" s="83">
        <v>1</v>
      </c>
      <c r="B1266" s="83">
        <v>2</v>
      </c>
      <c r="C1266" s="83">
        <v>3</v>
      </c>
      <c r="D1266" s="83">
        <v>4</v>
      </c>
      <c r="E1266" s="87"/>
      <c r="F1266" s="87"/>
      <c r="H1266" s="87"/>
      <c r="I1266" s="87"/>
      <c r="J1266" s="87"/>
      <c r="L1266" s="87"/>
      <c r="M1266" s="87"/>
    </row>
    <row r="1267" spans="1:13" ht="66.75" customHeight="1">
      <c r="A1267" s="320" t="s">
        <v>86</v>
      </c>
      <c r="B1267" s="321"/>
      <c r="C1267" s="321"/>
      <c r="D1267" s="322"/>
      <c r="E1267" s="87"/>
      <c r="F1267" s="87"/>
      <c r="H1267" s="87"/>
      <c r="I1267" s="87"/>
      <c r="J1267" s="87"/>
      <c r="L1267" s="87"/>
      <c r="M1267" s="87"/>
    </row>
    <row r="1268" spans="1:4" ht="12.75">
      <c r="A1268" s="84">
        <v>1</v>
      </c>
      <c r="B1268" s="161" t="s">
        <v>189</v>
      </c>
      <c r="C1268" s="85"/>
      <c r="D1268" s="86">
        <v>17064.5</v>
      </c>
    </row>
    <row r="1269" spans="1:4" ht="12.75">
      <c r="A1269" s="84"/>
      <c r="B1269" s="84"/>
      <c r="C1269" s="85"/>
      <c r="D1269" s="86"/>
    </row>
    <row r="1270" spans="1:9" ht="12.75">
      <c r="A1270" s="74"/>
      <c r="B1270" s="97" t="s">
        <v>246</v>
      </c>
      <c r="C1270" s="98" t="s">
        <v>201</v>
      </c>
      <c r="D1270" s="98">
        <f>SUM(D1268:D1269)</f>
        <v>17064.5</v>
      </c>
      <c r="G1270" s="112">
        <v>17064.5</v>
      </c>
      <c r="H1270" s="79">
        <v>244</v>
      </c>
      <c r="I1270" s="79" t="s">
        <v>429</v>
      </c>
    </row>
    <row r="1271" spans="1:13" ht="20.25" customHeight="1">
      <c r="A1271" s="320" t="s">
        <v>87</v>
      </c>
      <c r="B1271" s="321"/>
      <c r="C1271" s="321"/>
      <c r="D1271" s="322"/>
      <c r="E1271" s="87"/>
      <c r="F1271" s="87"/>
      <c r="H1271" s="87"/>
      <c r="I1271" s="87"/>
      <c r="J1271" s="87"/>
      <c r="L1271" s="87"/>
      <c r="M1271" s="87"/>
    </row>
    <row r="1272" spans="1:4" ht="12.75">
      <c r="A1272" s="84">
        <v>1</v>
      </c>
      <c r="B1272" s="88" t="s">
        <v>189</v>
      </c>
      <c r="C1272" s="85"/>
      <c r="D1272" s="86"/>
    </row>
    <row r="1273" spans="1:4" ht="12.75">
      <c r="A1273" s="84"/>
      <c r="B1273" s="84"/>
      <c r="C1273" s="85"/>
      <c r="D1273" s="86"/>
    </row>
    <row r="1274" spans="1:9" ht="12.75">
      <c r="A1274" s="74"/>
      <c r="B1274" s="97" t="s">
        <v>246</v>
      </c>
      <c r="C1274" s="98" t="s">
        <v>201</v>
      </c>
      <c r="D1274" s="98">
        <f>SUM(D1272:D1273)</f>
        <v>0</v>
      </c>
      <c r="G1274" s="112"/>
      <c r="H1274" s="79">
        <v>244</v>
      </c>
      <c r="I1274" s="79" t="s">
        <v>429</v>
      </c>
    </row>
    <row r="1275" spans="1:13" ht="71.25" customHeight="1">
      <c r="A1275" s="320" t="s">
        <v>89</v>
      </c>
      <c r="B1275" s="321"/>
      <c r="C1275" s="321"/>
      <c r="D1275" s="322"/>
      <c r="E1275" s="87"/>
      <c r="F1275" s="87"/>
      <c r="H1275" s="87"/>
      <c r="I1275" s="87"/>
      <c r="J1275" s="87"/>
      <c r="L1275" s="87"/>
      <c r="M1275" s="87"/>
    </row>
    <row r="1276" spans="1:4" ht="12.75">
      <c r="A1276" s="84"/>
      <c r="B1276" s="84"/>
      <c r="C1276" s="85"/>
      <c r="D1276" s="86"/>
    </row>
    <row r="1277" spans="1:4" ht="12.75">
      <c r="A1277" s="84"/>
      <c r="B1277" s="84"/>
      <c r="C1277" s="85"/>
      <c r="D1277" s="86"/>
    </row>
    <row r="1278" spans="1:9" ht="12.75">
      <c r="A1278" s="74"/>
      <c r="B1278" s="97" t="s">
        <v>246</v>
      </c>
      <c r="C1278" s="98" t="s">
        <v>201</v>
      </c>
      <c r="D1278" s="98">
        <f>SUM(D1276:D1277)</f>
        <v>0</v>
      </c>
      <c r="G1278" s="112"/>
      <c r="H1278" s="79">
        <v>244</v>
      </c>
      <c r="I1278" s="79" t="s">
        <v>429</v>
      </c>
    </row>
    <row r="1279" spans="1:13" ht="52.5" customHeight="1">
      <c r="A1279" s="320" t="s">
        <v>88</v>
      </c>
      <c r="B1279" s="321"/>
      <c r="C1279" s="321"/>
      <c r="D1279" s="322"/>
      <c r="E1279" s="87"/>
      <c r="F1279" s="87"/>
      <c r="H1279" s="87"/>
      <c r="I1279" s="87"/>
      <c r="J1279" s="87"/>
      <c r="L1279" s="87"/>
      <c r="M1279" s="87"/>
    </row>
    <row r="1280" spans="1:4" ht="12.75">
      <c r="A1280" s="84"/>
      <c r="B1280" s="84"/>
      <c r="C1280" s="85"/>
      <c r="D1280" s="86"/>
    </row>
    <row r="1281" spans="1:4" ht="12.75">
      <c r="A1281" s="84"/>
      <c r="B1281" s="84"/>
      <c r="C1281" s="85"/>
      <c r="D1281" s="86"/>
    </row>
    <row r="1282" spans="1:9" ht="12.75">
      <c r="A1282" s="74"/>
      <c r="B1282" s="97" t="s">
        <v>246</v>
      </c>
      <c r="C1282" s="98" t="s">
        <v>201</v>
      </c>
      <c r="D1282" s="98">
        <f>SUM(D1280:D1281)</f>
        <v>0</v>
      </c>
      <c r="G1282" s="112"/>
      <c r="H1282" s="79">
        <v>244</v>
      </c>
      <c r="I1282" s="79" t="s">
        <v>429</v>
      </c>
    </row>
    <row r="1283" ht="15.75" customHeight="1"/>
    <row r="1285" ht="12.75" customHeight="1"/>
    <row r="1286" spans="1:13" s="87" customFormat="1" ht="12.75">
      <c r="A1286" s="5"/>
      <c r="B1286" s="5"/>
      <c r="C1286" s="5"/>
      <c r="D1286" s="5"/>
      <c r="E1286" s="5"/>
      <c r="F1286" s="5"/>
      <c r="G1286" s="113"/>
      <c r="H1286" s="5"/>
      <c r="I1286" s="5"/>
      <c r="J1286" s="5"/>
      <c r="K1286" s="134"/>
      <c r="L1286" s="5"/>
      <c r="M1286" s="5"/>
    </row>
    <row r="1288" ht="43.5" customHeight="1"/>
    <row r="1289" ht="12.75" customHeight="1"/>
    <row r="1293" ht="12.75" customHeight="1"/>
    <row r="1296" spans="10:13" ht="12.75">
      <c r="J1296" s="87"/>
      <c r="L1296" s="87"/>
      <c r="M1296" s="87"/>
    </row>
    <row r="1302" spans="10:13" ht="43.5" customHeight="1">
      <c r="J1302" s="87"/>
      <c r="L1302" s="87"/>
      <c r="M1302" s="87"/>
    </row>
    <row r="1308" spans="10:13" ht="43.5" customHeight="1">
      <c r="J1308" s="87"/>
      <c r="L1308" s="87"/>
      <c r="M1308" s="87"/>
    </row>
    <row r="1314" spans="10:13" ht="43.5" customHeight="1">
      <c r="J1314" s="87"/>
      <c r="L1314" s="87"/>
      <c r="M1314" s="87"/>
    </row>
    <row r="1320" spans="10:13" ht="30.75" customHeight="1">
      <c r="J1320" s="87"/>
      <c r="L1320" s="87"/>
      <c r="M1320" s="87"/>
    </row>
    <row r="1326" ht="54" customHeight="1"/>
    <row r="1334" spans="10:13" ht="12.75">
      <c r="J1334" s="87"/>
      <c r="L1334" s="87"/>
      <c r="M1334" s="87"/>
    </row>
    <row r="1340" ht="54" customHeight="1"/>
    <row r="1348" spans="10:13" ht="12.75">
      <c r="J1348" s="87"/>
      <c r="L1348" s="87"/>
      <c r="M1348" s="87"/>
    </row>
    <row r="1354" ht="28.5" customHeight="1"/>
    <row r="1368" spans="10:13" ht="12.75">
      <c r="J1368" s="87"/>
      <c r="L1368" s="87"/>
      <c r="M1368" s="87"/>
    </row>
    <row r="1369" spans="10:13" ht="15" customHeight="1">
      <c r="J1369" s="87"/>
      <c r="L1369" s="87"/>
      <c r="M1369" s="87"/>
    </row>
    <row r="1370" ht="15.75" customHeight="1"/>
    <row r="1371" ht="15" customHeight="1"/>
    <row r="1373" spans="1:11" s="87" customFormat="1" ht="12.75">
      <c r="A1373" s="5"/>
      <c r="B1373" s="5"/>
      <c r="C1373" s="5"/>
      <c r="D1373" s="5"/>
      <c r="E1373" s="5"/>
      <c r="F1373" s="5"/>
      <c r="G1373" s="113"/>
      <c r="H1373" s="5"/>
      <c r="I1373" s="5"/>
      <c r="K1373" s="134"/>
    </row>
    <row r="1375" ht="52.5" customHeight="1"/>
    <row r="1377" spans="10:13" ht="12.75">
      <c r="J1377" s="87"/>
      <c r="L1377" s="87"/>
      <c r="M1377" s="87"/>
    </row>
    <row r="1379" ht="52.5" customHeight="1"/>
    <row r="1381" spans="10:13" ht="12.75">
      <c r="J1381" s="87"/>
      <c r="L1381" s="87"/>
      <c r="M1381" s="87"/>
    </row>
    <row r="1383" ht="52.5" customHeight="1"/>
    <row r="1387" ht="30" customHeight="1"/>
  </sheetData>
  <sheetProtection/>
  <mergeCells count="333">
    <mergeCell ref="A1107:E1107"/>
    <mergeCell ref="A1121:E1121"/>
    <mergeCell ref="A1156:D1156"/>
    <mergeCell ref="A1168:D1168"/>
    <mergeCell ref="A1113:E1113"/>
    <mergeCell ref="A1125:E1125"/>
    <mergeCell ref="A1141:E1141"/>
    <mergeCell ref="A1150:F1150"/>
    <mergeCell ref="A1152:A1154"/>
    <mergeCell ref="B1152:B1154"/>
    <mergeCell ref="A981:D981"/>
    <mergeCell ref="A985:D985"/>
    <mergeCell ref="A989:D989"/>
    <mergeCell ref="A993:D993"/>
    <mergeCell ref="A1012:F1012"/>
    <mergeCell ref="F1004:F1006"/>
    <mergeCell ref="C1000:F1000"/>
    <mergeCell ref="A1002:F1002"/>
    <mergeCell ref="A1004:A1006"/>
    <mergeCell ref="B1004:B1006"/>
    <mergeCell ref="A758:E758"/>
    <mergeCell ref="A842:E842"/>
    <mergeCell ref="A848:E848"/>
    <mergeCell ref="A854:E854"/>
    <mergeCell ref="A868:E868"/>
    <mergeCell ref="A828:E828"/>
    <mergeCell ref="A960:E960"/>
    <mergeCell ref="A975:F975"/>
    <mergeCell ref="A977:A979"/>
    <mergeCell ref="B977:B979"/>
    <mergeCell ref="C977:C979"/>
    <mergeCell ref="D977:D979"/>
    <mergeCell ref="A874:E874"/>
    <mergeCell ref="A888:E888"/>
    <mergeCell ref="A918:E918"/>
    <mergeCell ref="A706:E706"/>
    <mergeCell ref="A772:E772"/>
    <mergeCell ref="A778:E778"/>
    <mergeCell ref="A784:E784"/>
    <mergeCell ref="A816:E816"/>
    <mergeCell ref="A822:E822"/>
    <mergeCell ref="A744:E744"/>
    <mergeCell ref="A700:F700"/>
    <mergeCell ref="A702:A704"/>
    <mergeCell ref="B702:B704"/>
    <mergeCell ref="C702:C704"/>
    <mergeCell ref="D702:D704"/>
    <mergeCell ref="E702:E704"/>
    <mergeCell ref="A653:D653"/>
    <mergeCell ref="A665:D665"/>
    <mergeCell ref="A675:D675"/>
    <mergeCell ref="A695:D695"/>
    <mergeCell ref="A657:D657"/>
    <mergeCell ref="A661:D661"/>
    <mergeCell ref="A671:D671"/>
    <mergeCell ref="A679:D679"/>
    <mergeCell ref="A687:D687"/>
    <mergeCell ref="A691:D691"/>
    <mergeCell ref="A633:A635"/>
    <mergeCell ref="B633:B635"/>
    <mergeCell ref="C633:C635"/>
    <mergeCell ref="D633:D635"/>
    <mergeCell ref="A637:D637"/>
    <mergeCell ref="A641:D641"/>
    <mergeCell ref="A645:D645"/>
    <mergeCell ref="A649:D649"/>
    <mergeCell ref="A587:E587"/>
    <mergeCell ref="A591:E591"/>
    <mergeCell ref="A598:E598"/>
    <mergeCell ref="A602:E602"/>
    <mergeCell ref="A626:E626"/>
    <mergeCell ref="A631:F631"/>
    <mergeCell ref="A606:E606"/>
    <mergeCell ref="A610:E610"/>
    <mergeCell ref="A614:E614"/>
    <mergeCell ref="A618:E618"/>
    <mergeCell ref="A568:E568"/>
    <mergeCell ref="A572:E572"/>
    <mergeCell ref="A576:E576"/>
    <mergeCell ref="A581:F581"/>
    <mergeCell ref="A583:A585"/>
    <mergeCell ref="B583:B585"/>
    <mergeCell ref="C583:C585"/>
    <mergeCell ref="D583:D585"/>
    <mergeCell ref="E583:E585"/>
    <mergeCell ref="A544:F544"/>
    <mergeCell ref="A549:F549"/>
    <mergeCell ref="A555:F555"/>
    <mergeCell ref="A562:F562"/>
    <mergeCell ref="A564:A566"/>
    <mergeCell ref="B564:B566"/>
    <mergeCell ref="C564:C566"/>
    <mergeCell ref="D564:D566"/>
    <mergeCell ref="E564:E566"/>
    <mergeCell ref="A538:F538"/>
    <mergeCell ref="A540:A542"/>
    <mergeCell ref="B540:B542"/>
    <mergeCell ref="C540:C542"/>
    <mergeCell ref="D540:D542"/>
    <mergeCell ref="E540:E542"/>
    <mergeCell ref="F540:F542"/>
    <mergeCell ref="A525:E525"/>
    <mergeCell ref="A529:E529"/>
    <mergeCell ref="A513:A515"/>
    <mergeCell ref="B513:B515"/>
    <mergeCell ref="C513:C515"/>
    <mergeCell ref="D513:D515"/>
    <mergeCell ref="B498:B500"/>
    <mergeCell ref="C498:C500"/>
    <mergeCell ref="D498:D500"/>
    <mergeCell ref="E498:E500"/>
    <mergeCell ref="A423:A425"/>
    <mergeCell ref="B423:B425"/>
    <mergeCell ref="C423:C425"/>
    <mergeCell ref="D423:D425"/>
    <mergeCell ref="A435:D435"/>
    <mergeCell ref="A439:D439"/>
    <mergeCell ref="A936:E936"/>
    <mergeCell ref="A942:E942"/>
    <mergeCell ref="A492:F492"/>
    <mergeCell ref="C494:F494"/>
    <mergeCell ref="A496:F496"/>
    <mergeCell ref="A498:A500"/>
    <mergeCell ref="E513:E515"/>
    <mergeCell ref="A533:E533"/>
    <mergeCell ref="A517:E517"/>
    <mergeCell ref="A521:E521"/>
    <mergeCell ref="A622:E622"/>
    <mergeCell ref="A683:D683"/>
    <mergeCell ref="F498:F500"/>
    <mergeCell ref="A502:F502"/>
    <mergeCell ref="A948:E948"/>
    <mergeCell ref="A954:E954"/>
    <mergeCell ref="A924:E924"/>
    <mergeCell ref="A930:E930"/>
    <mergeCell ref="A506:F506"/>
    <mergeCell ref="A511:F511"/>
    <mergeCell ref="A447:D447"/>
    <mergeCell ref="A451:D451"/>
    <mergeCell ref="A455:D455"/>
    <mergeCell ref="A431:D431"/>
    <mergeCell ref="A366:E366"/>
    <mergeCell ref="A372:E372"/>
    <mergeCell ref="A376:E376"/>
    <mergeCell ref="A380:E380"/>
    <mergeCell ref="A384:E384"/>
    <mergeCell ref="A416:E416"/>
    <mergeCell ref="A388:E388"/>
    <mergeCell ref="A408:E408"/>
    <mergeCell ref="D362:D364"/>
    <mergeCell ref="E362:E364"/>
    <mergeCell ref="A443:D443"/>
    <mergeCell ref="B31:B33"/>
    <mergeCell ref="D31:D33"/>
    <mergeCell ref="E31:E33"/>
    <mergeCell ref="A427:D427"/>
    <mergeCell ref="A392:E392"/>
    <mergeCell ref="A396:E396"/>
    <mergeCell ref="A400:E400"/>
    <mergeCell ref="A404:E404"/>
    <mergeCell ref="C84:C86"/>
    <mergeCell ref="D84:D86"/>
    <mergeCell ref="A1:F1"/>
    <mergeCell ref="A5:F5"/>
    <mergeCell ref="A7:A9"/>
    <mergeCell ref="B7:B9"/>
    <mergeCell ref="C7:C9"/>
    <mergeCell ref="D7:D9"/>
    <mergeCell ref="C3:F3"/>
    <mergeCell ref="A11:F11"/>
    <mergeCell ref="E7:E9"/>
    <mergeCell ref="F7:F9"/>
    <mergeCell ref="A121:E121"/>
    <mergeCell ref="A29:F29"/>
    <mergeCell ref="A31:A33"/>
    <mergeCell ref="C31:C33"/>
    <mergeCell ref="A47:E47"/>
    <mergeCell ref="A125:E125"/>
    <mergeCell ref="A117:E117"/>
    <mergeCell ref="E54:E56"/>
    <mergeCell ref="A82:F82"/>
    <mergeCell ref="A84:A86"/>
    <mergeCell ref="B84:B86"/>
    <mergeCell ref="E103:E105"/>
    <mergeCell ref="C153:C155"/>
    <mergeCell ref="B153:B155"/>
    <mergeCell ref="A88:E88"/>
    <mergeCell ref="A92:E92"/>
    <mergeCell ref="A107:E107"/>
    <mergeCell ref="A101:F101"/>
    <mergeCell ref="A153:A155"/>
    <mergeCell ref="A96:E96"/>
    <mergeCell ref="C103:C105"/>
    <mergeCell ref="D103:D105"/>
    <mergeCell ref="A198:A200"/>
    <mergeCell ref="B198:B200"/>
    <mergeCell ref="C198:C200"/>
    <mergeCell ref="D198:D200"/>
    <mergeCell ref="A191:D191"/>
    <mergeCell ref="A196:F196"/>
    <mergeCell ref="A178:D178"/>
    <mergeCell ref="A58:F58"/>
    <mergeCell ref="A16:F16"/>
    <mergeCell ref="A20:F20"/>
    <mergeCell ref="A24:F24"/>
    <mergeCell ref="A35:E35"/>
    <mergeCell ref="A39:E39"/>
    <mergeCell ref="A43:E43"/>
    <mergeCell ref="E84:E86"/>
    <mergeCell ref="D153:D155"/>
    <mergeCell ref="A52:F52"/>
    <mergeCell ref="A75:F75"/>
    <mergeCell ref="F54:F56"/>
    <mergeCell ref="A54:A56"/>
    <mergeCell ref="B54:B56"/>
    <mergeCell ref="C54:C56"/>
    <mergeCell ref="D54:D56"/>
    <mergeCell ref="A63:F63"/>
    <mergeCell ref="A69:F69"/>
    <mergeCell ref="A230:E230"/>
    <mergeCell ref="A236:E236"/>
    <mergeCell ref="A103:A105"/>
    <mergeCell ref="B103:B105"/>
    <mergeCell ref="A174:D174"/>
    <mergeCell ref="A166:D166"/>
    <mergeCell ref="A151:F151"/>
    <mergeCell ref="A129:E129"/>
    <mergeCell ref="A157:D157"/>
    <mergeCell ref="A170:D170"/>
    <mergeCell ref="A338:D338"/>
    <mergeCell ref="A342:D342"/>
    <mergeCell ref="A346:D346"/>
    <mergeCell ref="A254:E254"/>
    <mergeCell ref="A302:E302"/>
    <mergeCell ref="A182:D182"/>
    <mergeCell ref="A187:D187"/>
    <mergeCell ref="A332:F332"/>
    <mergeCell ref="A242:E242"/>
    <mergeCell ref="A202:E202"/>
    <mergeCell ref="A1016:F1016"/>
    <mergeCell ref="A248:E248"/>
    <mergeCell ref="A350:D350"/>
    <mergeCell ref="A334:A336"/>
    <mergeCell ref="B334:B336"/>
    <mergeCell ref="C334:C336"/>
    <mergeCell ref="D334:D336"/>
    <mergeCell ref="A317:E317"/>
    <mergeCell ref="A355:F355"/>
    <mergeCell ref="C357:F357"/>
    <mergeCell ref="C1004:C1006"/>
    <mergeCell ref="D1004:D1006"/>
    <mergeCell ref="E1004:E1006"/>
    <mergeCell ref="A1008:F1008"/>
    <mergeCell ref="A360:F360"/>
    <mergeCell ref="A362:A364"/>
    <mergeCell ref="B362:B364"/>
    <mergeCell ref="C362:C364"/>
    <mergeCell ref="A421:F421"/>
    <mergeCell ref="A412:E412"/>
    <mergeCell ref="E1050:E1052"/>
    <mergeCell ref="A1020:F1020"/>
    <mergeCell ref="A1025:F1025"/>
    <mergeCell ref="A1027:A1029"/>
    <mergeCell ref="B1027:B1029"/>
    <mergeCell ref="E1027:E1029"/>
    <mergeCell ref="D1027:D1029"/>
    <mergeCell ref="F1050:F1052"/>
    <mergeCell ref="A1054:F1054"/>
    <mergeCell ref="C1027:C1029"/>
    <mergeCell ref="A1031:E1031"/>
    <mergeCell ref="A1035:E1035"/>
    <mergeCell ref="A1043:E1043"/>
    <mergeCell ref="A1048:F1048"/>
    <mergeCell ref="A1039:E1039"/>
    <mergeCell ref="B1050:B1052"/>
    <mergeCell ref="C1050:C1052"/>
    <mergeCell ref="D1050:D1052"/>
    <mergeCell ref="A1096:E1096"/>
    <mergeCell ref="A1071:F1071"/>
    <mergeCell ref="A1078:F1078"/>
    <mergeCell ref="E1080:E1082"/>
    <mergeCell ref="A1084:E1084"/>
    <mergeCell ref="A1050:A1052"/>
    <mergeCell ref="A1059:F1059"/>
    <mergeCell ref="A1065:F1065"/>
    <mergeCell ref="A1092:E1092"/>
    <mergeCell ref="A1080:A1082"/>
    <mergeCell ref="A1101:F1101"/>
    <mergeCell ref="A1103:A1105"/>
    <mergeCell ref="B1103:B1105"/>
    <mergeCell ref="C1103:C1105"/>
    <mergeCell ref="D1103:D1105"/>
    <mergeCell ref="E1103:E1105"/>
    <mergeCell ref="A1279:D1279"/>
    <mergeCell ref="A1218:E1218"/>
    <mergeCell ref="A1246:E1246"/>
    <mergeCell ref="A1261:F1261"/>
    <mergeCell ref="A1263:A1265"/>
    <mergeCell ref="B1263:B1265"/>
    <mergeCell ref="C1263:C1265"/>
    <mergeCell ref="D1263:D1265"/>
    <mergeCell ref="A1232:E1232"/>
    <mergeCell ref="A1275:D1275"/>
    <mergeCell ref="A1267:D1267"/>
    <mergeCell ref="A1271:D1271"/>
    <mergeCell ref="B1080:B1082"/>
    <mergeCell ref="C1080:C1082"/>
    <mergeCell ref="D1080:D1082"/>
    <mergeCell ref="A1088:E1088"/>
    <mergeCell ref="A1133:E1133"/>
    <mergeCell ref="A1180:D1180"/>
    <mergeCell ref="C1152:C1154"/>
    <mergeCell ref="D1152:D1154"/>
    <mergeCell ref="A1160:D1160"/>
    <mergeCell ref="A1172:D1172"/>
    <mergeCell ref="A1203:E1203"/>
    <mergeCell ref="A1197:F1197"/>
    <mergeCell ref="E1199:E1201"/>
    <mergeCell ref="A1188:D1188"/>
    <mergeCell ref="A1199:A1201"/>
    <mergeCell ref="B1199:B1201"/>
    <mergeCell ref="C1199:C1201"/>
    <mergeCell ref="D1199:D1201"/>
    <mergeCell ref="I113:L113"/>
    <mergeCell ref="I212:L212"/>
    <mergeCell ref="I102:L108"/>
    <mergeCell ref="A134:A136"/>
    <mergeCell ref="B134:B136"/>
    <mergeCell ref="C134:C136"/>
    <mergeCell ref="D134:D136"/>
    <mergeCell ref="E134:E136"/>
    <mergeCell ref="A138:E138"/>
    <mergeCell ref="E198:E200"/>
  </mergeCells>
  <printOptions/>
  <pageMargins left="0.7086614173228347" right="0" top="0" bottom="0" header="0" footer="0"/>
  <pageSetup fitToHeight="0" horizontalDpi="600" verticalDpi="600" orientation="portrait" paperSize="9" scale="76" r:id="rId3"/>
  <rowBreaks count="11" manualBreakCount="11">
    <brk id="150" max="5" man="1"/>
    <brk id="195" max="5" man="1"/>
    <brk id="301" max="5" man="1"/>
    <brk id="491" max="5" man="1"/>
    <brk id="510" max="5" man="1"/>
    <brk id="561" max="5" man="1"/>
    <brk id="630" max="5" man="1"/>
    <brk id="784" max="5" man="1"/>
    <brk id="998" max="5" man="1"/>
    <brk id="1149" max="5" man="1"/>
    <brk id="1270" max="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5.125" style="1" customWidth="1"/>
    <col min="2" max="2" width="31.25390625" style="1" customWidth="1"/>
    <col min="3" max="3" width="12.625" style="1" customWidth="1"/>
    <col min="4" max="8" width="13.875" style="1" customWidth="1"/>
    <col min="9" max="16384" width="9.125" style="1" customWidth="1"/>
  </cols>
  <sheetData>
    <row r="1" spans="1:6" ht="15">
      <c r="A1" s="308" t="s">
        <v>399</v>
      </c>
      <c r="B1" s="308"/>
      <c r="C1" s="308"/>
      <c r="D1" s="308"/>
      <c r="E1" s="308"/>
      <c r="F1" s="308"/>
    </row>
    <row r="2" ht="15.75" customHeight="1">
      <c r="A2" s="1" t="s">
        <v>358</v>
      </c>
    </row>
    <row r="3" ht="15.75" customHeight="1">
      <c r="A3" s="1" t="s">
        <v>359</v>
      </c>
    </row>
    <row r="5" spans="1:5" ht="90" customHeight="1">
      <c r="A5" s="288" t="s">
        <v>361</v>
      </c>
      <c r="B5" s="288" t="s">
        <v>372</v>
      </c>
      <c r="C5" s="288" t="s">
        <v>387</v>
      </c>
      <c r="D5" s="288" t="s">
        <v>393</v>
      </c>
      <c r="E5" s="288" t="s">
        <v>389</v>
      </c>
    </row>
    <row r="6" spans="1:5" ht="15">
      <c r="A6" s="288"/>
      <c r="B6" s="288"/>
      <c r="C6" s="288"/>
      <c r="D6" s="288"/>
      <c r="E6" s="288"/>
    </row>
    <row r="7" spans="1:5" ht="15">
      <c r="A7" s="288"/>
      <c r="B7" s="288"/>
      <c r="C7" s="288"/>
      <c r="D7" s="288"/>
      <c r="E7" s="288"/>
    </row>
    <row r="8" spans="1:5" s="59" customFormat="1" ht="15">
      <c r="A8" s="53">
        <v>1</v>
      </c>
      <c r="B8" s="53">
        <v>2</v>
      </c>
      <c r="C8" s="53">
        <v>3</v>
      </c>
      <c r="D8" s="53">
        <v>4</v>
      </c>
      <c r="E8" s="53">
        <v>5</v>
      </c>
    </row>
    <row r="9" spans="1:5" ht="15">
      <c r="A9" s="60"/>
      <c r="B9" s="60"/>
      <c r="C9" s="63"/>
      <c r="D9" s="61"/>
      <c r="E9" s="61">
        <f>C9*D9</f>
        <v>0</v>
      </c>
    </row>
    <row r="10" spans="1:5" ht="15">
      <c r="A10" s="60"/>
      <c r="B10" s="60"/>
      <c r="C10" s="63"/>
      <c r="D10" s="61"/>
      <c r="E10" s="61">
        <f>C10*D10</f>
        <v>0</v>
      </c>
    </row>
    <row r="11" spans="1:5" ht="15">
      <c r="A11" s="60"/>
      <c r="B11" s="60"/>
      <c r="C11" s="63"/>
      <c r="D11" s="61"/>
      <c r="E11" s="61">
        <f>C11*D11</f>
        <v>0</v>
      </c>
    </row>
    <row r="12" spans="1:5" ht="15">
      <c r="A12" s="60"/>
      <c r="B12" s="64" t="s">
        <v>246</v>
      </c>
      <c r="C12" s="62" t="s">
        <v>201</v>
      </c>
      <c r="D12" s="62" t="s">
        <v>201</v>
      </c>
      <c r="E12" s="62">
        <f>SUM(E9:E11)</f>
        <v>0</v>
      </c>
    </row>
  </sheetData>
  <sheetProtection/>
  <mergeCells count="6">
    <mergeCell ref="A1:F1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="60" zoomScalePageLayoutView="0" workbookViewId="0" topLeftCell="A16">
      <selection activeCell="CR42" sqref="CR42:DE42"/>
    </sheetView>
  </sheetViews>
  <sheetFormatPr defaultColWidth="0.875" defaultRowHeight="12.75"/>
  <cols>
    <col min="1" max="44" width="0.875" style="1" customWidth="1"/>
    <col min="45" max="45" width="9.75390625" style="1" customWidth="1"/>
    <col min="46" max="47" width="0.875" style="1" customWidth="1"/>
    <col min="48" max="48" width="0.37109375" style="1" customWidth="1"/>
    <col min="49" max="49" width="0.875" style="1" hidden="1" customWidth="1"/>
    <col min="50" max="50" width="1.625" style="1" hidden="1" customWidth="1"/>
    <col min="51" max="51" width="12.25390625" style="1" customWidth="1"/>
    <col min="52" max="65" width="0.875" style="1" customWidth="1"/>
    <col min="66" max="66" width="1.875" style="1" customWidth="1"/>
    <col min="67" max="80" width="0.875" style="1" customWidth="1"/>
    <col min="81" max="81" width="5.625" style="1" customWidth="1"/>
    <col min="82" max="94" width="0.875" style="1" customWidth="1"/>
    <col min="95" max="95" width="6.00390625" style="1" customWidth="1"/>
    <col min="96" max="102" width="0.875" style="1" customWidth="1"/>
    <col min="103" max="103" width="4.375" style="1" customWidth="1"/>
    <col min="104" max="108" width="0.875" style="1" hidden="1" customWidth="1"/>
    <col min="109" max="109" width="6.375" style="1" customWidth="1"/>
    <col min="110" max="112" width="15.875" style="1" customWidth="1"/>
    <col min="113" max="16384" width="0.875" style="1" customWidth="1"/>
  </cols>
  <sheetData>
    <row r="1" ht="15">
      <c r="DH1" s="114" t="s">
        <v>17</v>
      </c>
    </row>
    <row r="2" spans="1:112" s="2" customFormat="1" ht="17.25" customHeight="1">
      <c r="A2" s="253" t="s">
        <v>525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</row>
    <row r="3" spans="1:109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112" s="5" customFormat="1" ht="14.25" customHeight="1">
      <c r="A4" s="262" t="s">
        <v>192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4"/>
      <c r="AY4" s="274" t="s">
        <v>296</v>
      </c>
      <c r="AZ4" s="262" t="s">
        <v>297</v>
      </c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4"/>
      <c r="BO4" s="271" t="s">
        <v>298</v>
      </c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</row>
    <row r="5" spans="1:112" s="5" customFormat="1" ht="14.25" customHeight="1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7"/>
      <c r="AY5" s="275"/>
      <c r="AZ5" s="265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7"/>
      <c r="BO5" s="271" t="s">
        <v>299</v>
      </c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 t="s">
        <v>196</v>
      </c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</row>
    <row r="6" spans="1:112" s="5" customFormat="1" ht="84" customHeight="1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7"/>
      <c r="AY6" s="275"/>
      <c r="AZ6" s="265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7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 t="s">
        <v>300</v>
      </c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 t="s">
        <v>247</v>
      </c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 t="s">
        <v>301</v>
      </c>
      <c r="DG6" s="271" t="s">
        <v>302</v>
      </c>
      <c r="DH6" s="271"/>
    </row>
    <row r="7" spans="1:112" s="5" customFormat="1" ht="36" customHeight="1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70"/>
      <c r="AY7" s="276"/>
      <c r="AZ7" s="268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70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45" t="s">
        <v>299</v>
      </c>
      <c r="DH7" s="45" t="s">
        <v>303</v>
      </c>
    </row>
    <row r="8" spans="1:112" s="46" customFormat="1" ht="15">
      <c r="A8" s="254">
        <v>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6"/>
      <c r="AY8" s="13">
        <v>2</v>
      </c>
      <c r="AZ8" s="233" t="s">
        <v>304</v>
      </c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5"/>
      <c r="BO8" s="257">
        <v>4</v>
      </c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9"/>
      <c r="CD8" s="260">
        <v>5</v>
      </c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1">
        <v>6</v>
      </c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47">
        <v>7</v>
      </c>
      <c r="DG8" s="47">
        <v>8</v>
      </c>
      <c r="DH8" s="47">
        <v>9</v>
      </c>
    </row>
    <row r="9" spans="1:112" s="136" customFormat="1" ht="14.25">
      <c r="A9" s="242" t="s">
        <v>305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4"/>
      <c r="AY9" s="135">
        <v>100</v>
      </c>
      <c r="AZ9" s="245" t="s">
        <v>201</v>
      </c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7"/>
      <c r="BO9" s="248">
        <f>SUM(CD9:DH9)</f>
        <v>83559900</v>
      </c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50"/>
      <c r="CD9" s="251">
        <f>CD12</f>
        <v>69581300</v>
      </c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2">
        <f>CR15</f>
        <v>1405600</v>
      </c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155">
        <f>DF15</f>
        <v>0</v>
      </c>
      <c r="DG9" s="155">
        <f>DG10+DG12+DG13+DG14+DG16+DG17</f>
        <v>12573000</v>
      </c>
      <c r="DH9" s="155">
        <f>DH12+DH16</f>
        <v>0</v>
      </c>
    </row>
    <row r="10" spans="1:112" s="46" customFormat="1" ht="15">
      <c r="A10" s="236" t="s">
        <v>306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8"/>
      <c r="AY10" s="13">
        <v>110</v>
      </c>
      <c r="AZ10" s="233">
        <v>120</v>
      </c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5"/>
      <c r="BO10" s="229">
        <f>SUM(CD10:DH10)</f>
        <v>0</v>
      </c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1"/>
      <c r="CD10" s="240" t="s">
        <v>201</v>
      </c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1" t="s">
        <v>201</v>
      </c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62" t="s">
        <v>201</v>
      </c>
      <c r="DG10" s="156">
        <f>'1.зарплата'!K431+'3.налоги'!G48+'5.прочие'!G104+'6.товары работы услуги'!G1001</f>
        <v>0</v>
      </c>
      <c r="DH10" s="62" t="s">
        <v>201</v>
      </c>
    </row>
    <row r="11" spans="1:112" s="46" customFormat="1" ht="15" hidden="1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8"/>
      <c r="AY11" s="13"/>
      <c r="AZ11" s="233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5"/>
      <c r="BO11" s="229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1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62"/>
      <c r="DG11" s="62"/>
      <c r="DH11" s="62"/>
    </row>
    <row r="12" spans="1:112" s="46" customFormat="1" ht="15">
      <c r="A12" s="236" t="s">
        <v>307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8"/>
      <c r="AY12" s="13">
        <v>120</v>
      </c>
      <c r="AZ12" s="233">
        <v>130</v>
      </c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5"/>
      <c r="BO12" s="229">
        <f aca="true" t="shared" si="0" ref="BO12:BO20">SUM(CD12:DH12)</f>
        <v>81221600</v>
      </c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1"/>
      <c r="CD12" s="239">
        <v>69581300</v>
      </c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41" t="s">
        <v>201</v>
      </c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62" t="s">
        <v>201</v>
      </c>
      <c r="DG12" s="156">
        <f>'1.зарплата'!K430+'3.налоги'!G47+'5.прочие'!G102+'5.прочие'!G134+'6.товары работы услуги'!G1000</f>
        <v>11640300</v>
      </c>
      <c r="DH12" s="157"/>
    </row>
    <row r="13" spans="1:112" s="46" customFormat="1" ht="32.25" customHeight="1">
      <c r="A13" s="236" t="s">
        <v>430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8"/>
      <c r="AY13" s="13">
        <v>130</v>
      </c>
      <c r="AZ13" s="233">
        <v>140</v>
      </c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5"/>
      <c r="BO13" s="229">
        <f t="shared" si="0"/>
        <v>0</v>
      </c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1"/>
      <c r="CD13" s="240" t="s">
        <v>201</v>
      </c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1" t="s">
        <v>201</v>
      </c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62" t="s">
        <v>201</v>
      </c>
      <c r="DG13" s="156">
        <f>'1.зарплата'!K432+'3.налоги'!G49+'5.прочие'!G103+'6.товары работы услуги'!G1002</f>
        <v>0</v>
      </c>
      <c r="DH13" s="157" t="s">
        <v>201</v>
      </c>
    </row>
    <row r="14" spans="1:112" s="46" customFormat="1" ht="48.75" customHeight="1">
      <c r="A14" s="236" t="s">
        <v>308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8"/>
      <c r="AY14" s="13">
        <v>140</v>
      </c>
      <c r="AZ14" s="233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5"/>
      <c r="BO14" s="229">
        <f t="shared" si="0"/>
        <v>0</v>
      </c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1"/>
      <c r="CD14" s="240" t="s">
        <v>201</v>
      </c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1" t="s">
        <v>201</v>
      </c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62" t="s">
        <v>201</v>
      </c>
      <c r="DG14" s="156"/>
      <c r="DH14" s="157" t="s">
        <v>201</v>
      </c>
    </row>
    <row r="15" spans="1:112" s="46" customFormat="1" ht="15.75" customHeight="1">
      <c r="A15" s="236" t="s">
        <v>309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8"/>
      <c r="AY15" s="13">
        <v>150</v>
      </c>
      <c r="AZ15" s="233">
        <v>180</v>
      </c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5"/>
      <c r="BO15" s="229">
        <f t="shared" si="0"/>
        <v>1405600</v>
      </c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1"/>
      <c r="CD15" s="240" t="s">
        <v>201</v>
      </c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28">
        <v>1405600</v>
      </c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157"/>
      <c r="DG15" s="62" t="s">
        <v>201</v>
      </c>
      <c r="DH15" s="157" t="s">
        <v>201</v>
      </c>
    </row>
    <row r="16" spans="1:112" s="46" customFormat="1" ht="15.75" customHeight="1">
      <c r="A16" s="236" t="s">
        <v>310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8"/>
      <c r="AY16" s="13">
        <v>160</v>
      </c>
      <c r="AZ16" s="233">
        <v>180</v>
      </c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5"/>
      <c r="BO16" s="229">
        <f t="shared" si="0"/>
        <v>932700</v>
      </c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1"/>
      <c r="CD16" s="240" t="s">
        <v>201</v>
      </c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1" t="s">
        <v>201</v>
      </c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62" t="s">
        <v>201</v>
      </c>
      <c r="DG16" s="156">
        <f>'1.зарплата'!K429+'3.налоги'!G46+'5.прочие'!G101+'6.товары работы услуги'!G999</f>
        <v>932700</v>
      </c>
      <c r="DH16" s="157"/>
    </row>
    <row r="17" spans="1:112" s="46" customFormat="1" ht="15.75" customHeight="1">
      <c r="A17" s="236" t="s">
        <v>311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8"/>
      <c r="AY17" s="13">
        <v>180</v>
      </c>
      <c r="AZ17" s="233" t="s">
        <v>201</v>
      </c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5"/>
      <c r="BO17" s="229">
        <f t="shared" si="0"/>
        <v>0</v>
      </c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1"/>
      <c r="CD17" s="240" t="s">
        <v>201</v>
      </c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1" t="s">
        <v>201</v>
      </c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62" t="s">
        <v>201</v>
      </c>
      <c r="DG17" s="156"/>
      <c r="DH17" s="157" t="s">
        <v>201</v>
      </c>
    </row>
    <row r="18" spans="1:112" s="136" customFormat="1" ht="15.75" customHeight="1">
      <c r="A18" s="242" t="s">
        <v>312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  <c r="AY18" s="135">
        <v>200</v>
      </c>
      <c r="AZ18" s="245" t="s">
        <v>201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7"/>
      <c r="BO18" s="248">
        <f t="shared" si="0"/>
        <v>82154300</v>
      </c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50"/>
      <c r="CD18" s="251">
        <f>CD19+CD24+CD27+CD31+CD40+CD33</f>
        <v>69581300</v>
      </c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>
        <f>CR19+CR24+CR27+CR31+CR40+CR33</f>
        <v>0</v>
      </c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155">
        <f>DF19+DF24+DF27+DF31+DF40+DF33</f>
        <v>0</v>
      </c>
      <c r="DG18" s="155">
        <f>DG19+DG24+DG27+DG31+DG40+DG33</f>
        <v>12573000</v>
      </c>
      <c r="DH18" s="155">
        <f>DH19+DH24+DH27+DH31+DH40+DH33</f>
        <v>0</v>
      </c>
    </row>
    <row r="19" spans="1:112" s="46" customFormat="1" ht="15.75" customHeight="1">
      <c r="A19" s="236" t="s">
        <v>313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8"/>
      <c r="AY19" s="13">
        <v>210</v>
      </c>
      <c r="AZ19" s="233">
        <v>100</v>
      </c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5"/>
      <c r="BO19" s="229">
        <f t="shared" si="0"/>
        <v>68388600</v>
      </c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1"/>
      <c r="CD19" s="240">
        <f>SUM(CD20:CQ23)</f>
        <v>63626300</v>
      </c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>
        <f>SUM(CR20:DE23)</f>
        <v>0</v>
      </c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62">
        <f>SUM(DF20:DF23)</f>
        <v>0</v>
      </c>
      <c r="DG19" s="62">
        <f>SUM(DG20:DG23)</f>
        <v>4762300</v>
      </c>
      <c r="DH19" s="157">
        <f>SUM(DH20:DH23)</f>
        <v>0</v>
      </c>
    </row>
    <row r="20" spans="1:112" s="46" customFormat="1" ht="15.75" customHeight="1">
      <c r="A20" s="236" t="s">
        <v>431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8"/>
      <c r="AY20" s="13">
        <v>211</v>
      </c>
      <c r="AZ20" s="233">
        <v>111</v>
      </c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5"/>
      <c r="BO20" s="229">
        <f t="shared" si="0"/>
        <v>52518125.96</v>
      </c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1"/>
      <c r="CD20" s="239">
        <v>48868125.96</v>
      </c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28">
        <v>0</v>
      </c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157"/>
      <c r="DG20" s="156">
        <f>'1.зарплата'!O429</f>
        <v>3650000</v>
      </c>
      <c r="DH20" s="157"/>
    </row>
    <row r="21" spans="1:112" s="46" customFormat="1" ht="30.75" customHeight="1">
      <c r="A21" s="236" t="s">
        <v>432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8"/>
      <c r="AY21" s="13">
        <v>212</v>
      </c>
      <c r="AZ21" s="233">
        <v>112</v>
      </c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5"/>
      <c r="BO21" s="229">
        <f>SUM(CD21:DH21)</f>
        <v>10000</v>
      </c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1"/>
      <c r="CD21" s="239">
        <f>'1.зарплата'!O5</f>
        <v>0</v>
      </c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28">
        <v>0</v>
      </c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157"/>
      <c r="DG21" s="156">
        <f>'1.зарплата'!O430</f>
        <v>10000</v>
      </c>
      <c r="DH21" s="157"/>
    </row>
    <row r="22" spans="1:112" s="46" customFormat="1" ht="63" customHeight="1">
      <c r="A22" s="236" t="s">
        <v>433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8"/>
      <c r="AY22" s="13">
        <v>213</v>
      </c>
      <c r="AZ22" s="233">
        <v>113</v>
      </c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5"/>
      <c r="BO22" s="229">
        <f>SUM(CD22:DH22)</f>
        <v>0</v>
      </c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1"/>
      <c r="CD22" s="239">
        <f>'1.зарплата'!O7</f>
        <v>0</v>
      </c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28">
        <v>0</v>
      </c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157"/>
      <c r="DG22" s="156">
        <f>'1.зарплата'!O432</f>
        <v>0</v>
      </c>
      <c r="DH22" s="157"/>
    </row>
    <row r="23" spans="1:112" s="46" customFormat="1" ht="48.75" customHeight="1">
      <c r="A23" s="236" t="s">
        <v>434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8"/>
      <c r="AY23" s="13">
        <v>214</v>
      </c>
      <c r="AZ23" s="233">
        <v>119</v>
      </c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5"/>
      <c r="BO23" s="229">
        <f>SUM(CD23:DH23)</f>
        <v>15860474.04</v>
      </c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1"/>
      <c r="CD23" s="239">
        <v>14758174.04</v>
      </c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28">
        <v>0</v>
      </c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157"/>
      <c r="DG23" s="156">
        <f>'1.зарплата'!O431</f>
        <v>1102300</v>
      </c>
      <c r="DH23" s="157"/>
    </row>
    <row r="24" spans="1:112" s="46" customFormat="1" ht="15.75" customHeight="1">
      <c r="A24" s="236" t="s">
        <v>314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8"/>
      <c r="AY24" s="13">
        <v>220</v>
      </c>
      <c r="AZ24" s="233">
        <v>300</v>
      </c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5"/>
      <c r="BO24" s="229">
        <f>SUM(CD24:DH24)</f>
        <v>0</v>
      </c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1"/>
      <c r="CD24" s="240">
        <f>SUM(CD25:CQ26)</f>
        <v>0</v>
      </c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>
        <f>SUM(CR25:DE26)</f>
        <v>0</v>
      </c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62">
        <f>SUM(DF25:DF26)</f>
        <v>0</v>
      </c>
      <c r="DG24" s="62">
        <f>SUM(DG25:DG26)</f>
        <v>0</v>
      </c>
      <c r="DH24" s="157">
        <f>SUM(DH25:DH26)</f>
        <v>0</v>
      </c>
    </row>
    <row r="25" spans="1:112" s="46" customFormat="1" ht="15.75" customHeight="1">
      <c r="A25" s="236" t="s">
        <v>440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8"/>
      <c r="AY25" s="13">
        <v>221</v>
      </c>
      <c r="AZ25" s="233">
        <v>340</v>
      </c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5"/>
      <c r="BO25" s="229">
        <f aca="true" t="shared" si="1" ref="BO25:BO50">SUM(CD25:DH25)</f>
        <v>0</v>
      </c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1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28">
        <f>'2.соц'!G11</f>
        <v>0</v>
      </c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157"/>
      <c r="DG25" s="157"/>
      <c r="DH25" s="157"/>
    </row>
    <row r="26" spans="1:112" s="46" customFormat="1" ht="15.75" customHeight="1">
      <c r="A26" s="236" t="s">
        <v>441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8"/>
      <c r="AY26" s="13">
        <v>222</v>
      </c>
      <c r="AZ26" s="233">
        <v>360</v>
      </c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5"/>
      <c r="BO26" s="229">
        <f t="shared" si="1"/>
        <v>0</v>
      </c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28">
        <f>'2.соц'!G12</f>
        <v>0</v>
      </c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157"/>
      <c r="DG26" s="157"/>
      <c r="DH26" s="157"/>
    </row>
    <row r="27" spans="1:112" s="46" customFormat="1" ht="15.75" customHeight="1">
      <c r="A27" s="236" t="s">
        <v>315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8"/>
      <c r="AY27" s="13">
        <v>230</v>
      </c>
      <c r="AZ27" s="233">
        <v>850</v>
      </c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5"/>
      <c r="BO27" s="229">
        <f t="shared" si="1"/>
        <v>484706.96</v>
      </c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1"/>
      <c r="CD27" s="240">
        <f>SUM(CD28:CQ30)</f>
        <v>388800</v>
      </c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>
        <f>SUM(CR28:DE30)</f>
        <v>0</v>
      </c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62">
        <f>SUM(DF28:DF30)</f>
        <v>0</v>
      </c>
      <c r="DG27" s="62">
        <f>SUM(DG28:DG30)</f>
        <v>95906.96</v>
      </c>
      <c r="DH27" s="157">
        <f>SUM(DH28:DH30)</f>
        <v>0</v>
      </c>
    </row>
    <row r="28" spans="1:112" s="46" customFormat="1" ht="30" customHeight="1">
      <c r="A28" s="236" t="s">
        <v>435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8"/>
      <c r="AY28" s="13">
        <v>231</v>
      </c>
      <c r="AZ28" s="233">
        <v>851</v>
      </c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5"/>
      <c r="BO28" s="229">
        <f t="shared" si="1"/>
        <v>481706.96</v>
      </c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1"/>
      <c r="CD28" s="232">
        <v>388800</v>
      </c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157"/>
      <c r="DG28" s="156">
        <f>'3.налоги'!K46</f>
        <v>92906.96</v>
      </c>
      <c r="DH28" s="157"/>
    </row>
    <row r="29" spans="1:112" s="46" customFormat="1" ht="15.75" customHeight="1">
      <c r="A29" s="236" t="s">
        <v>436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8"/>
      <c r="AY29" s="13">
        <v>232</v>
      </c>
      <c r="AZ29" s="233">
        <v>852</v>
      </c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5"/>
      <c r="BO29" s="229">
        <f t="shared" si="1"/>
        <v>0</v>
      </c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1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28">
        <f>'3.налоги'!K3</f>
        <v>0</v>
      </c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157"/>
      <c r="DG29" s="156">
        <f>'3.налоги'!K47</f>
        <v>0</v>
      </c>
      <c r="DH29" s="157"/>
    </row>
    <row r="30" spans="1:112" s="46" customFormat="1" ht="15.75" customHeight="1">
      <c r="A30" s="236" t="s">
        <v>437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8"/>
      <c r="AY30" s="13">
        <v>233</v>
      </c>
      <c r="AZ30" s="233">
        <v>853</v>
      </c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5"/>
      <c r="BO30" s="229">
        <f t="shared" si="1"/>
        <v>3000</v>
      </c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1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28">
        <f>'3.налоги'!K4</f>
        <v>0</v>
      </c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157"/>
      <c r="DG30" s="156">
        <f>'3.налоги'!K48</f>
        <v>3000</v>
      </c>
      <c r="DH30" s="157"/>
    </row>
    <row r="31" spans="1:112" s="46" customFormat="1" ht="15.75" customHeight="1">
      <c r="A31" s="236" t="s">
        <v>316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8"/>
      <c r="AY31" s="13">
        <v>240</v>
      </c>
      <c r="AZ31" s="233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5"/>
      <c r="BO31" s="229">
        <f t="shared" si="1"/>
        <v>0</v>
      </c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1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157"/>
      <c r="DG31" s="62"/>
      <c r="DH31" s="157"/>
    </row>
    <row r="32" spans="1:112" s="46" customFormat="1" ht="15.75" customHeight="1" hidden="1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8"/>
      <c r="AY32" s="13"/>
      <c r="AZ32" s="233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5"/>
      <c r="BO32" s="229">
        <f t="shared" si="1"/>
        <v>0</v>
      </c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1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157"/>
      <c r="DG32" s="62"/>
      <c r="DH32" s="157"/>
    </row>
    <row r="33" spans="1:112" s="46" customFormat="1" ht="32.25" customHeight="1">
      <c r="A33" s="236" t="s">
        <v>317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8"/>
      <c r="AY33" s="13">
        <v>250</v>
      </c>
      <c r="AZ33" s="233" t="s">
        <v>201</v>
      </c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5"/>
      <c r="BO33" s="229">
        <f t="shared" si="1"/>
        <v>3800000</v>
      </c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1"/>
      <c r="CD33" s="232">
        <f>SUM(CD34:CQ39)</f>
        <v>0</v>
      </c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>
        <f>SUM(CR34:DE39)</f>
        <v>0</v>
      </c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157">
        <f>SUM(DF34:DF39)</f>
        <v>0</v>
      </c>
      <c r="DG33" s="157">
        <f>SUM(DG34:DG39)</f>
        <v>3800000</v>
      </c>
      <c r="DH33" s="157">
        <f>SUM(DH34:DH39)</f>
        <v>0</v>
      </c>
    </row>
    <row r="34" spans="1:112" s="46" customFormat="1" ht="18" customHeight="1">
      <c r="A34" s="236" t="s">
        <v>431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8"/>
      <c r="AY34" s="13">
        <v>251</v>
      </c>
      <c r="AZ34" s="233">
        <v>111</v>
      </c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5"/>
      <c r="BO34" s="229">
        <f t="shared" si="1"/>
        <v>0</v>
      </c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1"/>
      <c r="CD34" s="232">
        <f>'5.прочие'!K3</f>
        <v>0</v>
      </c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28">
        <f>'5.прочие'!K43</f>
        <v>0</v>
      </c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157"/>
      <c r="DG34" s="156">
        <f>'5.прочие'!K101</f>
        <v>0</v>
      </c>
      <c r="DH34" s="157"/>
    </row>
    <row r="35" spans="1:112" s="46" customFormat="1" ht="32.25" customHeight="1">
      <c r="A35" s="236" t="s">
        <v>432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8"/>
      <c r="AY35" s="13">
        <v>252</v>
      </c>
      <c r="AZ35" s="233">
        <v>112</v>
      </c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5"/>
      <c r="BO35" s="229">
        <f t="shared" si="1"/>
        <v>0</v>
      </c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1"/>
      <c r="CD35" s="232">
        <f>'5.прочие'!K4</f>
        <v>0</v>
      </c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28">
        <f>'5.прочие'!K44</f>
        <v>0</v>
      </c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157"/>
      <c r="DG35" s="156">
        <f>'5.прочие'!K102</f>
        <v>0</v>
      </c>
      <c r="DH35" s="157"/>
    </row>
    <row r="36" spans="1:112" s="46" customFormat="1" ht="45" customHeight="1">
      <c r="A36" s="236" t="s">
        <v>434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13">
        <v>253</v>
      </c>
      <c r="AZ36" s="233">
        <v>119</v>
      </c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5"/>
      <c r="BO36" s="229">
        <f t="shared" si="1"/>
        <v>0</v>
      </c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1"/>
      <c r="CD36" s="232">
        <f>'5.прочие'!K5</f>
        <v>0</v>
      </c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28">
        <f>'5.прочие'!K45</f>
        <v>0</v>
      </c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157"/>
      <c r="DG36" s="156">
        <f>'5.прочие'!K103</f>
        <v>0</v>
      </c>
      <c r="DH36" s="157"/>
    </row>
    <row r="37" spans="1:112" s="46" customFormat="1" ht="43.5" customHeight="1">
      <c r="A37" s="236" t="s">
        <v>22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8"/>
      <c r="AY37" s="13">
        <v>254</v>
      </c>
      <c r="AZ37" s="233">
        <v>243</v>
      </c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5"/>
      <c r="BO37" s="229">
        <f t="shared" si="1"/>
        <v>0</v>
      </c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1"/>
      <c r="CD37" s="232">
        <f>'5.прочие'!K23</f>
        <v>0</v>
      </c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28">
        <f>'5.прочие'!K63</f>
        <v>0</v>
      </c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157"/>
      <c r="DG37" s="156">
        <f>'5.прочие'!K133</f>
        <v>0</v>
      </c>
      <c r="DH37" s="157"/>
    </row>
    <row r="38" spans="1:112" s="46" customFormat="1" ht="17.25" customHeight="1">
      <c r="A38" s="236" t="s">
        <v>439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8"/>
      <c r="AY38" s="13">
        <v>255</v>
      </c>
      <c r="AZ38" s="233">
        <v>244</v>
      </c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5"/>
      <c r="BO38" s="229">
        <f t="shared" si="1"/>
        <v>3800000</v>
      </c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1"/>
      <c r="CD38" s="232">
        <v>0</v>
      </c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28">
        <v>0</v>
      </c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157"/>
      <c r="DG38" s="156">
        <f>'5.прочие'!K134</f>
        <v>3800000</v>
      </c>
      <c r="DH38" s="157"/>
    </row>
    <row r="39" spans="1:112" s="46" customFormat="1" ht="90.75" customHeight="1">
      <c r="A39" s="236" t="s">
        <v>442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8"/>
      <c r="AY39" s="13">
        <v>256</v>
      </c>
      <c r="AZ39" s="233">
        <v>831</v>
      </c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5"/>
      <c r="BO39" s="229">
        <f t="shared" si="1"/>
        <v>0</v>
      </c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1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28">
        <f>'5.прочие'!K88</f>
        <v>0</v>
      </c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157"/>
      <c r="DG39" s="156">
        <f>'5.прочие'!K157</f>
        <v>0</v>
      </c>
      <c r="DH39" s="157"/>
    </row>
    <row r="40" spans="1:112" s="46" customFormat="1" ht="15.75" customHeight="1">
      <c r="A40" s="236" t="s">
        <v>318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8"/>
      <c r="AY40" s="13">
        <v>260</v>
      </c>
      <c r="AZ40" s="233" t="s">
        <v>201</v>
      </c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5"/>
      <c r="BO40" s="229">
        <f t="shared" si="1"/>
        <v>9480993.04</v>
      </c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1"/>
      <c r="CD40" s="240">
        <f>SUM(CD41:CQ42)</f>
        <v>5566200</v>
      </c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>
        <f>SUM(CR41:DE42)</f>
        <v>0</v>
      </c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157">
        <f>SUM(DF41:DF42)</f>
        <v>0</v>
      </c>
      <c r="DG40" s="62">
        <f>SUM(DG41:DG42)</f>
        <v>3914793.04</v>
      </c>
      <c r="DH40" s="157">
        <f>SUM(DH41:DH42)</f>
        <v>0</v>
      </c>
    </row>
    <row r="41" spans="1:112" s="46" customFormat="1" ht="45.75" customHeight="1">
      <c r="A41" s="236" t="s">
        <v>438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8"/>
      <c r="AY41" s="13">
        <v>261</v>
      </c>
      <c r="AZ41" s="233">
        <v>243</v>
      </c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5"/>
      <c r="BO41" s="229">
        <f t="shared" si="1"/>
        <v>0</v>
      </c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1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28">
        <v>0</v>
      </c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157"/>
      <c r="DG41" s="156">
        <f>'6.товары работы услуги'!K1000</f>
        <v>0</v>
      </c>
      <c r="DH41" s="157"/>
    </row>
    <row r="42" spans="1:112" s="46" customFormat="1" ht="15.75" customHeight="1">
      <c r="A42" s="236" t="s">
        <v>439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8"/>
      <c r="AY42" s="13">
        <v>262</v>
      </c>
      <c r="AZ42" s="233">
        <v>244</v>
      </c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5"/>
      <c r="BO42" s="229">
        <f>SUM(CD42:DH42)</f>
        <v>9480993.04</v>
      </c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1"/>
      <c r="CD42" s="239">
        <v>5566200</v>
      </c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157"/>
      <c r="DG42" s="156">
        <f>'6.товары работы услуги'!K999-'6.товары работы услуги'!G1005</f>
        <v>3914793.04</v>
      </c>
      <c r="DH42" s="157"/>
    </row>
    <row r="43" spans="1:112" s="46" customFormat="1" ht="15.75" customHeight="1">
      <c r="A43" s="236" t="s">
        <v>200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8"/>
      <c r="AY43" s="13">
        <v>300</v>
      </c>
      <c r="AZ43" s="233" t="s">
        <v>201</v>
      </c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5"/>
      <c r="BO43" s="229">
        <f t="shared" si="1"/>
        <v>0</v>
      </c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1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62"/>
      <c r="DG43" s="62"/>
      <c r="DH43" s="157"/>
    </row>
    <row r="44" spans="1:112" s="46" customFormat="1" ht="15.75" customHeight="1">
      <c r="A44" s="236" t="s">
        <v>319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8"/>
      <c r="AY44" s="13">
        <v>310</v>
      </c>
      <c r="AZ44" s="233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5"/>
      <c r="BO44" s="229">
        <f t="shared" si="1"/>
        <v>0</v>
      </c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1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62"/>
      <c r="DG44" s="62"/>
      <c r="DH44" s="157"/>
    </row>
    <row r="45" spans="1:112" s="46" customFormat="1" ht="15.75" customHeight="1">
      <c r="A45" s="236" t="s">
        <v>320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  <c r="AY45" s="13">
        <v>320</v>
      </c>
      <c r="AZ45" s="233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5"/>
      <c r="BO45" s="229">
        <f t="shared" si="1"/>
        <v>0</v>
      </c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1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62"/>
      <c r="DG45" s="62"/>
      <c r="DH45" s="157"/>
    </row>
    <row r="46" spans="1:112" s="46" customFormat="1" ht="15.75" customHeight="1">
      <c r="A46" s="236" t="s">
        <v>321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3">
        <v>400</v>
      </c>
      <c r="AZ46" s="233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5"/>
      <c r="BO46" s="229">
        <f t="shared" si="1"/>
        <v>0</v>
      </c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1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62"/>
      <c r="DG46" s="62"/>
      <c r="DH46" s="157"/>
    </row>
    <row r="47" spans="1:112" s="46" customFormat="1" ht="15.75" customHeight="1">
      <c r="A47" s="236" t="s">
        <v>322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8"/>
      <c r="AY47" s="13">
        <v>410</v>
      </c>
      <c r="AZ47" s="233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5"/>
      <c r="BO47" s="229">
        <f t="shared" si="1"/>
        <v>0</v>
      </c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1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62"/>
      <c r="DG47" s="62"/>
      <c r="DH47" s="157"/>
    </row>
    <row r="48" spans="1:112" s="46" customFormat="1" ht="15.75" customHeight="1">
      <c r="A48" s="236" t="s">
        <v>323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3">
        <v>420</v>
      </c>
      <c r="AZ48" s="233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5"/>
      <c r="BO48" s="229">
        <f t="shared" si="1"/>
        <v>0</v>
      </c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1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62"/>
      <c r="DG48" s="62"/>
      <c r="DH48" s="157"/>
    </row>
    <row r="49" spans="1:112" s="136" customFormat="1" ht="15.75" customHeight="1">
      <c r="A49" s="242" t="s">
        <v>324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4"/>
      <c r="AY49" s="135">
        <v>500</v>
      </c>
      <c r="AZ49" s="245" t="s">
        <v>201</v>
      </c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7"/>
      <c r="BO49" s="248">
        <f t="shared" si="1"/>
        <v>0</v>
      </c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50"/>
      <c r="CD49" s="272">
        <v>0</v>
      </c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3">
        <v>0</v>
      </c>
      <c r="CS49" s="273"/>
      <c r="CT49" s="273"/>
      <c r="CU49" s="273"/>
      <c r="CV49" s="273"/>
      <c r="CW49" s="273"/>
      <c r="CX49" s="273"/>
      <c r="CY49" s="273"/>
      <c r="CZ49" s="273"/>
      <c r="DA49" s="273"/>
      <c r="DB49" s="273"/>
      <c r="DC49" s="273"/>
      <c r="DD49" s="273"/>
      <c r="DE49" s="273"/>
      <c r="DF49" s="159">
        <v>0</v>
      </c>
      <c r="DG49" s="158">
        <v>0</v>
      </c>
      <c r="DH49" s="159"/>
    </row>
    <row r="50" spans="1:112" s="46" customFormat="1" ht="15.75" customHeight="1">
      <c r="A50" s="236" t="s">
        <v>325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3">
        <v>600</v>
      </c>
      <c r="AZ50" s="233" t="s">
        <v>201</v>
      </c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5"/>
      <c r="BO50" s="229">
        <f t="shared" si="1"/>
        <v>0</v>
      </c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1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157"/>
      <c r="DG50" s="156"/>
      <c r="DH50" s="157"/>
    </row>
  </sheetData>
  <sheetProtection/>
  <mergeCells count="226">
    <mergeCell ref="CR49:DE49"/>
    <mergeCell ref="A50:AX50"/>
    <mergeCell ref="AZ50:BN50"/>
    <mergeCell ref="BO50:CC50"/>
    <mergeCell ref="CD50:CQ50"/>
    <mergeCell ref="CR50:DE50"/>
    <mergeCell ref="A49:AX49"/>
    <mergeCell ref="AZ49:BN49"/>
    <mergeCell ref="BO49:CC49"/>
    <mergeCell ref="CD49:CQ49"/>
    <mergeCell ref="CR47:DE47"/>
    <mergeCell ref="A48:AX48"/>
    <mergeCell ref="AZ48:BN48"/>
    <mergeCell ref="BO48:CC48"/>
    <mergeCell ref="CD48:CQ48"/>
    <mergeCell ref="CR48:DE48"/>
    <mergeCell ref="A47:AX47"/>
    <mergeCell ref="AZ47:BN47"/>
    <mergeCell ref="BO47:CC47"/>
    <mergeCell ref="CD47:CQ47"/>
    <mergeCell ref="CR45:DE45"/>
    <mergeCell ref="A46:AX46"/>
    <mergeCell ref="AZ46:BN46"/>
    <mergeCell ref="BO46:CC46"/>
    <mergeCell ref="CD46:CQ46"/>
    <mergeCell ref="CR46:DE46"/>
    <mergeCell ref="A45:AX45"/>
    <mergeCell ref="AZ45:BN45"/>
    <mergeCell ref="BO45:CC45"/>
    <mergeCell ref="CD45:CQ45"/>
    <mergeCell ref="CR43:DE43"/>
    <mergeCell ref="A44:AX44"/>
    <mergeCell ref="AZ44:BN44"/>
    <mergeCell ref="BO44:CC44"/>
    <mergeCell ref="CD44:CQ44"/>
    <mergeCell ref="CR44:DE44"/>
    <mergeCell ref="A43:AX43"/>
    <mergeCell ref="AZ43:BN43"/>
    <mergeCell ref="BO43:CC43"/>
    <mergeCell ref="CD43:CQ43"/>
    <mergeCell ref="CR41:DE41"/>
    <mergeCell ref="A42:AX42"/>
    <mergeCell ref="AZ42:BN42"/>
    <mergeCell ref="BO42:CC42"/>
    <mergeCell ref="CD42:CQ42"/>
    <mergeCell ref="CR42:DE42"/>
    <mergeCell ref="A41:AX41"/>
    <mergeCell ref="AZ41:BN41"/>
    <mergeCell ref="BO41:CC41"/>
    <mergeCell ref="CD41:CQ41"/>
    <mergeCell ref="CR39:DE39"/>
    <mergeCell ref="A40:AX40"/>
    <mergeCell ref="AZ40:BN40"/>
    <mergeCell ref="BO40:CC40"/>
    <mergeCell ref="CD40:CQ40"/>
    <mergeCell ref="CR40:DE40"/>
    <mergeCell ref="A39:AX39"/>
    <mergeCell ref="AZ39:BN39"/>
    <mergeCell ref="BO39:CC39"/>
    <mergeCell ref="CD39:CQ39"/>
    <mergeCell ref="CR37:DE37"/>
    <mergeCell ref="A38:AX38"/>
    <mergeCell ref="AZ38:BN38"/>
    <mergeCell ref="BO38:CC38"/>
    <mergeCell ref="CD38:CQ38"/>
    <mergeCell ref="CR38:DE38"/>
    <mergeCell ref="A37:AX37"/>
    <mergeCell ref="AZ37:BN37"/>
    <mergeCell ref="BO37:CC37"/>
    <mergeCell ref="CD37:CQ37"/>
    <mergeCell ref="CR35:DE35"/>
    <mergeCell ref="A36:AX36"/>
    <mergeCell ref="AZ36:BN36"/>
    <mergeCell ref="BO36:CC36"/>
    <mergeCell ref="CD36:CQ36"/>
    <mergeCell ref="CR36:DE36"/>
    <mergeCell ref="A35:AX35"/>
    <mergeCell ref="AZ35:BN35"/>
    <mergeCell ref="BO35:CC35"/>
    <mergeCell ref="CD35:CQ35"/>
    <mergeCell ref="CR33:DE33"/>
    <mergeCell ref="A34:AX34"/>
    <mergeCell ref="AZ34:BN34"/>
    <mergeCell ref="BO34:CC34"/>
    <mergeCell ref="CD34:CQ34"/>
    <mergeCell ref="CR34:DE34"/>
    <mergeCell ref="A33:AX33"/>
    <mergeCell ref="AZ33:BN33"/>
    <mergeCell ref="BO33:CC33"/>
    <mergeCell ref="CD33:CQ33"/>
    <mergeCell ref="CR31:DE31"/>
    <mergeCell ref="A32:AX32"/>
    <mergeCell ref="AZ32:BN32"/>
    <mergeCell ref="BO32:CC32"/>
    <mergeCell ref="CD32:CQ32"/>
    <mergeCell ref="CR32:DE32"/>
    <mergeCell ref="A31:AX31"/>
    <mergeCell ref="AZ31:BN31"/>
    <mergeCell ref="BO31:CC31"/>
    <mergeCell ref="CD31:CQ31"/>
    <mergeCell ref="CR29:DE29"/>
    <mergeCell ref="A30:AX30"/>
    <mergeCell ref="AZ30:BN30"/>
    <mergeCell ref="BO30:CC30"/>
    <mergeCell ref="CD30:CQ30"/>
    <mergeCell ref="CR30:DE30"/>
    <mergeCell ref="A29:AX29"/>
    <mergeCell ref="AZ29:BN29"/>
    <mergeCell ref="BO29:CC29"/>
    <mergeCell ref="CD29:CQ29"/>
    <mergeCell ref="CR27:DE27"/>
    <mergeCell ref="A28:AX28"/>
    <mergeCell ref="AZ28:BN28"/>
    <mergeCell ref="BO28:CC28"/>
    <mergeCell ref="CD28:CQ28"/>
    <mergeCell ref="CR28:DE28"/>
    <mergeCell ref="A27:AX27"/>
    <mergeCell ref="AZ27:BN27"/>
    <mergeCell ref="BO27:CC27"/>
    <mergeCell ref="CD27:CQ27"/>
    <mergeCell ref="CR25:DE25"/>
    <mergeCell ref="A26:AX26"/>
    <mergeCell ref="AZ26:BN26"/>
    <mergeCell ref="BO26:CC26"/>
    <mergeCell ref="CD26:CQ26"/>
    <mergeCell ref="CR26:DE26"/>
    <mergeCell ref="A25:AX25"/>
    <mergeCell ref="AZ25:BN25"/>
    <mergeCell ref="BO25:CC25"/>
    <mergeCell ref="CD25:CQ25"/>
    <mergeCell ref="CR23:DE23"/>
    <mergeCell ref="A24:AX24"/>
    <mergeCell ref="AZ24:BN24"/>
    <mergeCell ref="BO24:CC24"/>
    <mergeCell ref="CD24:CQ24"/>
    <mergeCell ref="CR24:DE24"/>
    <mergeCell ref="A23:AX23"/>
    <mergeCell ref="AZ23:BN23"/>
    <mergeCell ref="BO23:CC23"/>
    <mergeCell ref="CD23:CQ23"/>
    <mergeCell ref="CR21:DE21"/>
    <mergeCell ref="A22:AX22"/>
    <mergeCell ref="AZ22:BN22"/>
    <mergeCell ref="BO22:CC22"/>
    <mergeCell ref="CD22:CQ22"/>
    <mergeCell ref="CR22:DE22"/>
    <mergeCell ref="A21:AX21"/>
    <mergeCell ref="AZ21:BN21"/>
    <mergeCell ref="BO21:CC21"/>
    <mergeCell ref="CD21:CQ21"/>
    <mergeCell ref="CR19:DE19"/>
    <mergeCell ref="A20:AX20"/>
    <mergeCell ref="AZ20:BN20"/>
    <mergeCell ref="BO20:CC20"/>
    <mergeCell ref="CD20:CQ20"/>
    <mergeCell ref="CR20:DE20"/>
    <mergeCell ref="A19:AX19"/>
    <mergeCell ref="AZ19:BN19"/>
    <mergeCell ref="BO19:CC19"/>
    <mergeCell ref="CD19:CQ19"/>
    <mergeCell ref="CR17:DE17"/>
    <mergeCell ref="A18:AX18"/>
    <mergeCell ref="AZ18:BN18"/>
    <mergeCell ref="BO18:CC18"/>
    <mergeCell ref="CD18:CQ18"/>
    <mergeCell ref="CR18:DE18"/>
    <mergeCell ref="A17:AX17"/>
    <mergeCell ref="AZ17:BN17"/>
    <mergeCell ref="BO17:CC17"/>
    <mergeCell ref="CD17:CQ17"/>
    <mergeCell ref="CR15:DE15"/>
    <mergeCell ref="A16:AX16"/>
    <mergeCell ref="AZ16:BN16"/>
    <mergeCell ref="BO16:CC16"/>
    <mergeCell ref="CD16:CQ16"/>
    <mergeCell ref="CR16:DE16"/>
    <mergeCell ref="A15:AX15"/>
    <mergeCell ref="AZ15:BN15"/>
    <mergeCell ref="BO15:CC15"/>
    <mergeCell ref="CD15:CQ15"/>
    <mergeCell ref="CR13:DE13"/>
    <mergeCell ref="A14:AX14"/>
    <mergeCell ref="AZ14:BN14"/>
    <mergeCell ref="BO14:CC14"/>
    <mergeCell ref="CD14:CQ14"/>
    <mergeCell ref="CR14:DE14"/>
    <mergeCell ref="A13:AX13"/>
    <mergeCell ref="AZ13:BN13"/>
    <mergeCell ref="BO13:CC13"/>
    <mergeCell ref="CD13:CQ13"/>
    <mergeCell ref="CR11:DE11"/>
    <mergeCell ref="A12:AX12"/>
    <mergeCell ref="AZ12:BN12"/>
    <mergeCell ref="BO12:CC12"/>
    <mergeCell ref="CD12:CQ12"/>
    <mergeCell ref="CR12:DE12"/>
    <mergeCell ref="A11:AX11"/>
    <mergeCell ref="AZ11:BN11"/>
    <mergeCell ref="BO11:CC11"/>
    <mergeCell ref="CD11:CQ11"/>
    <mergeCell ref="CR9:DE9"/>
    <mergeCell ref="A10:AX10"/>
    <mergeCell ref="AZ10:BN10"/>
    <mergeCell ref="BO10:CC10"/>
    <mergeCell ref="CD10:CQ10"/>
    <mergeCell ref="CR10:DE10"/>
    <mergeCell ref="A9:AX9"/>
    <mergeCell ref="AZ9:BN9"/>
    <mergeCell ref="BO9:CC9"/>
    <mergeCell ref="CD9:CQ9"/>
    <mergeCell ref="DG6:DH6"/>
    <mergeCell ref="A8:AX8"/>
    <mergeCell ref="AZ8:BN8"/>
    <mergeCell ref="BO8:CC8"/>
    <mergeCell ref="CD8:CQ8"/>
    <mergeCell ref="CR8:DE8"/>
    <mergeCell ref="A2:DH2"/>
    <mergeCell ref="A4:AX7"/>
    <mergeCell ref="AY4:AY7"/>
    <mergeCell ref="AZ4:BN7"/>
    <mergeCell ref="BO4:DH4"/>
    <mergeCell ref="BO5:CC7"/>
    <mergeCell ref="CD5:DH5"/>
    <mergeCell ref="CD6:CQ7"/>
    <mergeCell ref="CR6:DE7"/>
    <mergeCell ref="DF6:D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="60" zoomScalePageLayoutView="0" workbookViewId="0" topLeftCell="A13">
      <selection activeCell="CR41" sqref="CR41:DE41"/>
    </sheetView>
  </sheetViews>
  <sheetFormatPr defaultColWidth="0.875" defaultRowHeight="12.75"/>
  <cols>
    <col min="1" max="44" width="0.875" style="1" customWidth="1"/>
    <col min="45" max="45" width="9.75390625" style="1" customWidth="1"/>
    <col min="46" max="47" width="0.875" style="1" customWidth="1"/>
    <col min="48" max="48" width="0.37109375" style="1" customWidth="1"/>
    <col min="49" max="49" width="0.875" style="1" hidden="1" customWidth="1"/>
    <col min="50" max="50" width="1.625" style="1" hidden="1" customWidth="1"/>
    <col min="51" max="51" width="12.25390625" style="1" customWidth="1"/>
    <col min="52" max="65" width="0.875" style="1" customWidth="1"/>
    <col min="66" max="66" width="1.875" style="1" customWidth="1"/>
    <col min="67" max="80" width="0.875" style="1" customWidth="1"/>
    <col min="81" max="81" width="5.625" style="1" customWidth="1"/>
    <col min="82" max="94" width="0.875" style="1" customWidth="1"/>
    <col min="95" max="95" width="6.00390625" style="1" customWidth="1"/>
    <col min="96" max="102" width="0.875" style="1" customWidth="1"/>
    <col min="103" max="103" width="4.375" style="1" customWidth="1"/>
    <col min="104" max="108" width="0.875" style="1" hidden="1" customWidth="1"/>
    <col min="109" max="109" width="6.375" style="1" customWidth="1"/>
    <col min="110" max="112" width="15.875" style="1" customWidth="1"/>
    <col min="113" max="16384" width="0.875" style="1" customWidth="1"/>
  </cols>
  <sheetData>
    <row r="1" ht="15">
      <c r="DH1" s="114" t="s">
        <v>17</v>
      </c>
    </row>
    <row r="2" spans="1:112" s="2" customFormat="1" ht="17.25" customHeight="1">
      <c r="A2" s="253" t="s">
        <v>599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</row>
    <row r="3" spans="1:109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112" s="5" customFormat="1" ht="14.25" customHeight="1">
      <c r="A4" s="262" t="s">
        <v>192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4"/>
      <c r="AY4" s="274" t="s">
        <v>296</v>
      </c>
      <c r="AZ4" s="262" t="s">
        <v>297</v>
      </c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4"/>
      <c r="BO4" s="271" t="s">
        <v>298</v>
      </c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</row>
    <row r="5" spans="1:112" s="5" customFormat="1" ht="14.25" customHeight="1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7"/>
      <c r="AY5" s="275"/>
      <c r="AZ5" s="265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7"/>
      <c r="BO5" s="271" t="s">
        <v>299</v>
      </c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 t="s">
        <v>196</v>
      </c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</row>
    <row r="6" spans="1:112" s="5" customFormat="1" ht="84" customHeight="1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7"/>
      <c r="AY6" s="275"/>
      <c r="AZ6" s="265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7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 t="s">
        <v>300</v>
      </c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 t="s">
        <v>247</v>
      </c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 t="s">
        <v>301</v>
      </c>
      <c r="DG6" s="271" t="s">
        <v>302</v>
      </c>
      <c r="DH6" s="271"/>
    </row>
    <row r="7" spans="1:112" s="5" customFormat="1" ht="36" customHeight="1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70"/>
      <c r="AY7" s="276"/>
      <c r="AZ7" s="268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70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45" t="s">
        <v>299</v>
      </c>
      <c r="DH7" s="45" t="s">
        <v>303</v>
      </c>
    </row>
    <row r="8" spans="1:112" s="46" customFormat="1" ht="15">
      <c r="A8" s="254">
        <v>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6"/>
      <c r="AY8" s="13">
        <v>2</v>
      </c>
      <c r="AZ8" s="233" t="s">
        <v>304</v>
      </c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5"/>
      <c r="BO8" s="257">
        <v>4</v>
      </c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9"/>
      <c r="CD8" s="260">
        <v>5</v>
      </c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1">
        <v>6</v>
      </c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47">
        <v>7</v>
      </c>
      <c r="DG8" s="47">
        <v>8</v>
      </c>
      <c r="DH8" s="47">
        <v>9</v>
      </c>
    </row>
    <row r="9" spans="1:112" s="136" customFormat="1" ht="14.25">
      <c r="A9" s="242" t="s">
        <v>305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4"/>
      <c r="AY9" s="135">
        <v>100</v>
      </c>
      <c r="AZ9" s="245" t="s">
        <v>201</v>
      </c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7"/>
      <c r="BO9" s="248">
        <f>SUM(CD9:DH9)</f>
        <v>88047400</v>
      </c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50"/>
      <c r="CD9" s="251">
        <f>CD12</f>
        <v>74063500</v>
      </c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2">
        <f>CR15</f>
        <v>1410900</v>
      </c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155">
        <f>DF15</f>
        <v>0</v>
      </c>
      <c r="DG9" s="155">
        <f>DG10+DG12+DG13+DG14+DG16+DG17</f>
        <v>12573000</v>
      </c>
      <c r="DH9" s="155">
        <f>DH12+DH16</f>
        <v>0</v>
      </c>
    </row>
    <row r="10" spans="1:112" s="46" customFormat="1" ht="15">
      <c r="A10" s="236" t="s">
        <v>306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8"/>
      <c r="AY10" s="13">
        <v>110</v>
      </c>
      <c r="AZ10" s="233">
        <v>120</v>
      </c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5"/>
      <c r="BO10" s="229">
        <f>SUM(CD10:DH10)</f>
        <v>0</v>
      </c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1"/>
      <c r="CD10" s="240" t="s">
        <v>201</v>
      </c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1" t="s">
        <v>201</v>
      </c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62" t="s">
        <v>201</v>
      </c>
      <c r="DG10" s="156">
        <f>'1.зарплата'!K431+'3.налоги'!G48+'5.прочие'!G104+'6.товары работы услуги'!G1001</f>
        <v>0</v>
      </c>
      <c r="DH10" s="62" t="s">
        <v>201</v>
      </c>
    </row>
    <row r="11" spans="1:112" s="46" customFormat="1" ht="15" hidden="1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8"/>
      <c r="AY11" s="13"/>
      <c r="AZ11" s="233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5"/>
      <c r="BO11" s="229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1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62"/>
      <c r="DG11" s="62"/>
      <c r="DH11" s="62"/>
    </row>
    <row r="12" spans="1:112" s="46" customFormat="1" ht="15">
      <c r="A12" s="236" t="s">
        <v>307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8"/>
      <c r="AY12" s="13">
        <v>120</v>
      </c>
      <c r="AZ12" s="233">
        <v>130</v>
      </c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5"/>
      <c r="BO12" s="229">
        <f aca="true" t="shared" si="0" ref="BO12:BO20">SUM(CD12:DH12)</f>
        <v>85703800</v>
      </c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1"/>
      <c r="CD12" s="239">
        <v>74063500</v>
      </c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41" t="s">
        <v>201</v>
      </c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62" t="s">
        <v>201</v>
      </c>
      <c r="DG12" s="156">
        <f>'1.зарплата'!K430+'3.налоги'!G47+'5.прочие'!G102+'5.прочие'!G134+'6.товары работы услуги'!G1000</f>
        <v>11640300</v>
      </c>
      <c r="DH12" s="157"/>
    </row>
    <row r="13" spans="1:112" s="46" customFormat="1" ht="32.25" customHeight="1">
      <c r="A13" s="236" t="s">
        <v>430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8"/>
      <c r="AY13" s="13">
        <v>130</v>
      </c>
      <c r="AZ13" s="233">
        <v>140</v>
      </c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5"/>
      <c r="BO13" s="229">
        <f t="shared" si="0"/>
        <v>0</v>
      </c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1"/>
      <c r="CD13" s="240" t="s">
        <v>201</v>
      </c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1" t="s">
        <v>201</v>
      </c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62" t="s">
        <v>201</v>
      </c>
      <c r="DG13" s="156">
        <f>'1.зарплата'!K432+'3.налоги'!G49+'5.прочие'!G103+'6.товары работы услуги'!G1002</f>
        <v>0</v>
      </c>
      <c r="DH13" s="157" t="s">
        <v>201</v>
      </c>
    </row>
    <row r="14" spans="1:112" s="46" customFormat="1" ht="48.75" customHeight="1">
      <c r="A14" s="236" t="s">
        <v>308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8"/>
      <c r="AY14" s="13">
        <v>140</v>
      </c>
      <c r="AZ14" s="233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5"/>
      <c r="BO14" s="229">
        <f t="shared" si="0"/>
        <v>0</v>
      </c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1"/>
      <c r="CD14" s="240" t="s">
        <v>201</v>
      </c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1" t="s">
        <v>201</v>
      </c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62" t="s">
        <v>201</v>
      </c>
      <c r="DG14" s="156"/>
      <c r="DH14" s="157" t="s">
        <v>201</v>
      </c>
    </row>
    <row r="15" spans="1:112" s="46" customFormat="1" ht="15.75" customHeight="1">
      <c r="A15" s="236" t="s">
        <v>309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8"/>
      <c r="AY15" s="13">
        <v>150</v>
      </c>
      <c r="AZ15" s="233">
        <v>180</v>
      </c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5"/>
      <c r="BO15" s="229">
        <f t="shared" si="0"/>
        <v>1410900</v>
      </c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1"/>
      <c r="CD15" s="240" t="s">
        <v>201</v>
      </c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28">
        <v>1410900</v>
      </c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157"/>
      <c r="DG15" s="62" t="s">
        <v>201</v>
      </c>
      <c r="DH15" s="157" t="s">
        <v>201</v>
      </c>
    </row>
    <row r="16" spans="1:112" s="46" customFormat="1" ht="15.75" customHeight="1">
      <c r="A16" s="236" t="s">
        <v>310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8"/>
      <c r="AY16" s="13">
        <v>160</v>
      </c>
      <c r="AZ16" s="233">
        <v>180</v>
      </c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5"/>
      <c r="BO16" s="229">
        <f t="shared" si="0"/>
        <v>932700</v>
      </c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1"/>
      <c r="CD16" s="240" t="s">
        <v>201</v>
      </c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1" t="s">
        <v>201</v>
      </c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62" t="s">
        <v>201</v>
      </c>
      <c r="DG16" s="156">
        <f>'1.зарплата'!K429+'3.налоги'!G46+'5.прочие'!G101+'6.товары работы услуги'!G999</f>
        <v>932700</v>
      </c>
      <c r="DH16" s="157"/>
    </row>
    <row r="17" spans="1:112" s="46" customFormat="1" ht="15.75" customHeight="1">
      <c r="A17" s="236" t="s">
        <v>311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8"/>
      <c r="AY17" s="13">
        <v>180</v>
      </c>
      <c r="AZ17" s="233" t="s">
        <v>201</v>
      </c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5"/>
      <c r="BO17" s="229">
        <f t="shared" si="0"/>
        <v>0</v>
      </c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1"/>
      <c r="CD17" s="240" t="s">
        <v>201</v>
      </c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1" t="s">
        <v>201</v>
      </c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62" t="s">
        <v>201</v>
      </c>
      <c r="DG17" s="156"/>
      <c r="DH17" s="157" t="s">
        <v>201</v>
      </c>
    </row>
    <row r="18" spans="1:112" s="136" customFormat="1" ht="15.75" customHeight="1">
      <c r="A18" s="242" t="s">
        <v>312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  <c r="AY18" s="135">
        <v>200</v>
      </c>
      <c r="AZ18" s="245" t="s">
        <v>201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7"/>
      <c r="BO18" s="248">
        <f t="shared" si="0"/>
        <v>86636500</v>
      </c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50"/>
      <c r="CD18" s="251">
        <f>CD19+CD24+CD27+CD31+CD40+CD33</f>
        <v>74063500</v>
      </c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>
        <f>CR19+CR24+CR27+CR31+CR40+CR33</f>
        <v>0</v>
      </c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155">
        <f>DF19+DF24+DF27+DF31+DF40+DF33</f>
        <v>0</v>
      </c>
      <c r="DG18" s="155">
        <f>DG19+DG24+DG27+DG31+DG40+DG33</f>
        <v>12573000</v>
      </c>
      <c r="DH18" s="155">
        <f>DH19+DH24+DH27+DH31+DH40+DH33</f>
        <v>0</v>
      </c>
    </row>
    <row r="19" spans="1:112" s="46" customFormat="1" ht="15.75" customHeight="1">
      <c r="A19" s="236" t="s">
        <v>313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8"/>
      <c r="AY19" s="13">
        <v>210</v>
      </c>
      <c r="AZ19" s="233">
        <v>100</v>
      </c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5"/>
      <c r="BO19" s="229">
        <f t="shared" si="0"/>
        <v>72558200</v>
      </c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1"/>
      <c r="CD19" s="240">
        <f>SUM(CD20:CQ23)</f>
        <v>67795900</v>
      </c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>
        <f>SUM(CR20:DE23)</f>
        <v>0</v>
      </c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62">
        <f>SUM(DF20:DF23)</f>
        <v>0</v>
      </c>
      <c r="DG19" s="62">
        <f>SUM(DG20:DG23)</f>
        <v>4762300</v>
      </c>
      <c r="DH19" s="157">
        <f>SUM(DH20:DH23)</f>
        <v>0</v>
      </c>
    </row>
    <row r="20" spans="1:112" s="46" customFormat="1" ht="15.75" customHeight="1">
      <c r="A20" s="236" t="s">
        <v>431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8"/>
      <c r="AY20" s="13">
        <v>211</v>
      </c>
      <c r="AZ20" s="233">
        <v>111</v>
      </c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5"/>
      <c r="BO20" s="229">
        <f t="shared" si="0"/>
        <v>55720583.72</v>
      </c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1"/>
      <c r="CD20" s="239">
        <v>52070583.72</v>
      </c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157"/>
      <c r="DG20" s="156">
        <f>'1.зарплата'!O429</f>
        <v>3650000</v>
      </c>
      <c r="DH20" s="157"/>
    </row>
    <row r="21" spans="1:112" s="46" customFormat="1" ht="30.75" customHeight="1">
      <c r="A21" s="236" t="s">
        <v>432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8"/>
      <c r="AY21" s="13">
        <v>212</v>
      </c>
      <c r="AZ21" s="233">
        <v>112</v>
      </c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5"/>
      <c r="BO21" s="229">
        <f>SUM(CD21:DH21)</f>
        <v>10000</v>
      </c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1"/>
      <c r="CD21" s="239">
        <f>'1.зарплата'!O5</f>
        <v>0</v>
      </c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157"/>
      <c r="DG21" s="156">
        <f>'1.зарплата'!O430</f>
        <v>10000</v>
      </c>
      <c r="DH21" s="157"/>
    </row>
    <row r="22" spans="1:112" s="46" customFormat="1" ht="63" customHeight="1">
      <c r="A22" s="236" t="s">
        <v>433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8"/>
      <c r="AY22" s="13">
        <v>213</v>
      </c>
      <c r="AZ22" s="233">
        <v>113</v>
      </c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5"/>
      <c r="BO22" s="229">
        <f>SUM(CD22:DH22)</f>
        <v>0</v>
      </c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1"/>
      <c r="CD22" s="239">
        <f>'1.зарплата'!O7</f>
        <v>0</v>
      </c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157"/>
      <c r="DG22" s="156">
        <f>'1.зарплата'!O432</f>
        <v>0</v>
      </c>
      <c r="DH22" s="157"/>
    </row>
    <row r="23" spans="1:112" s="46" customFormat="1" ht="48.75" customHeight="1">
      <c r="A23" s="236" t="s">
        <v>434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8"/>
      <c r="AY23" s="13">
        <v>214</v>
      </c>
      <c r="AZ23" s="233">
        <v>119</v>
      </c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5"/>
      <c r="BO23" s="229">
        <f>SUM(CD23:DH23)</f>
        <v>16827616.28</v>
      </c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1"/>
      <c r="CD23" s="239">
        <v>15725316.28</v>
      </c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157"/>
      <c r="DG23" s="156">
        <f>'1.зарплата'!O431</f>
        <v>1102300</v>
      </c>
      <c r="DH23" s="157"/>
    </row>
    <row r="24" spans="1:112" s="46" customFormat="1" ht="15.75" customHeight="1">
      <c r="A24" s="236" t="s">
        <v>314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8"/>
      <c r="AY24" s="13">
        <v>220</v>
      </c>
      <c r="AZ24" s="233">
        <v>300</v>
      </c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5"/>
      <c r="BO24" s="229">
        <f>SUM(CD24:DH24)</f>
        <v>0</v>
      </c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1"/>
      <c r="CD24" s="240">
        <f>SUM(CD25:CQ26)</f>
        <v>0</v>
      </c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>
        <f>SUM(CR25:DE26)</f>
        <v>0</v>
      </c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62">
        <f>SUM(DF25:DF26)</f>
        <v>0</v>
      </c>
      <c r="DG24" s="62">
        <f>SUM(DG25:DG26)</f>
        <v>0</v>
      </c>
      <c r="DH24" s="157">
        <f>SUM(DH25:DH26)</f>
        <v>0</v>
      </c>
    </row>
    <row r="25" spans="1:112" s="46" customFormat="1" ht="15.75" customHeight="1">
      <c r="A25" s="236" t="s">
        <v>440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8"/>
      <c r="AY25" s="13">
        <v>221</v>
      </c>
      <c r="AZ25" s="233">
        <v>340</v>
      </c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5"/>
      <c r="BO25" s="229">
        <f aca="true" t="shared" si="1" ref="BO25:BO50">SUM(CD25:DH25)</f>
        <v>0</v>
      </c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1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28">
        <f>'2.соц'!G11</f>
        <v>0</v>
      </c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157"/>
      <c r="DG25" s="157"/>
      <c r="DH25" s="157"/>
    </row>
    <row r="26" spans="1:112" s="46" customFormat="1" ht="15.75" customHeight="1">
      <c r="A26" s="236" t="s">
        <v>441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8"/>
      <c r="AY26" s="13">
        <v>222</v>
      </c>
      <c r="AZ26" s="233">
        <v>360</v>
      </c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5"/>
      <c r="BO26" s="229">
        <f t="shared" si="1"/>
        <v>0</v>
      </c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28">
        <f>'2.соц'!G12</f>
        <v>0</v>
      </c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157"/>
      <c r="DG26" s="157"/>
      <c r="DH26" s="157"/>
    </row>
    <row r="27" spans="1:112" s="46" customFormat="1" ht="15.75" customHeight="1">
      <c r="A27" s="236" t="s">
        <v>315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8"/>
      <c r="AY27" s="13">
        <v>230</v>
      </c>
      <c r="AZ27" s="233">
        <v>850</v>
      </c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5"/>
      <c r="BO27" s="229">
        <f t="shared" si="1"/>
        <v>593106.96</v>
      </c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1"/>
      <c r="CD27" s="240">
        <f>SUM(CD28:CQ30)</f>
        <v>497200</v>
      </c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>
        <f>SUM(CR28:DE30)</f>
        <v>0</v>
      </c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62">
        <f>SUM(DF28:DF30)</f>
        <v>0</v>
      </c>
      <c r="DG27" s="62">
        <f>SUM(DG28:DG30)</f>
        <v>95906.96</v>
      </c>
      <c r="DH27" s="157">
        <f>SUM(DH28:DH30)</f>
        <v>0</v>
      </c>
    </row>
    <row r="28" spans="1:112" s="46" customFormat="1" ht="30" customHeight="1">
      <c r="A28" s="236" t="s">
        <v>435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8"/>
      <c r="AY28" s="13">
        <v>231</v>
      </c>
      <c r="AZ28" s="233">
        <v>851</v>
      </c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5"/>
      <c r="BO28" s="229">
        <f t="shared" si="1"/>
        <v>590106.96</v>
      </c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1"/>
      <c r="CD28" s="232">
        <v>497200</v>
      </c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28">
        <v>0</v>
      </c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157"/>
      <c r="DG28" s="156">
        <f>'3.налоги'!K46</f>
        <v>92906.96</v>
      </c>
      <c r="DH28" s="157"/>
    </row>
    <row r="29" spans="1:112" s="46" customFormat="1" ht="15.75" customHeight="1">
      <c r="A29" s="236" t="s">
        <v>436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8"/>
      <c r="AY29" s="13">
        <v>232</v>
      </c>
      <c r="AZ29" s="233">
        <v>852</v>
      </c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5"/>
      <c r="BO29" s="229">
        <f t="shared" si="1"/>
        <v>0</v>
      </c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1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28">
        <f>'3.налоги'!K3</f>
        <v>0</v>
      </c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157"/>
      <c r="DG29" s="156">
        <f>'3.налоги'!K47</f>
        <v>0</v>
      </c>
      <c r="DH29" s="157"/>
    </row>
    <row r="30" spans="1:112" s="46" customFormat="1" ht="15.75" customHeight="1">
      <c r="A30" s="236" t="s">
        <v>437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8"/>
      <c r="AY30" s="13">
        <v>233</v>
      </c>
      <c r="AZ30" s="233">
        <v>853</v>
      </c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5"/>
      <c r="BO30" s="229">
        <f t="shared" si="1"/>
        <v>3000</v>
      </c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1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28">
        <f>'3.налоги'!K4</f>
        <v>0</v>
      </c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157"/>
      <c r="DG30" s="156">
        <f>'3.налоги'!K48</f>
        <v>3000</v>
      </c>
      <c r="DH30" s="157"/>
    </row>
    <row r="31" spans="1:112" s="46" customFormat="1" ht="15.75" customHeight="1">
      <c r="A31" s="236" t="s">
        <v>316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8"/>
      <c r="AY31" s="13">
        <v>240</v>
      </c>
      <c r="AZ31" s="233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5"/>
      <c r="BO31" s="229">
        <f t="shared" si="1"/>
        <v>0</v>
      </c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1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157"/>
      <c r="DG31" s="62"/>
      <c r="DH31" s="157"/>
    </row>
    <row r="32" spans="1:112" s="46" customFormat="1" ht="15.75" customHeight="1" hidden="1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8"/>
      <c r="AY32" s="13"/>
      <c r="AZ32" s="233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5"/>
      <c r="BO32" s="229">
        <f t="shared" si="1"/>
        <v>0</v>
      </c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1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157"/>
      <c r="DG32" s="62"/>
      <c r="DH32" s="157"/>
    </row>
    <row r="33" spans="1:112" s="46" customFormat="1" ht="32.25" customHeight="1">
      <c r="A33" s="236" t="s">
        <v>317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8"/>
      <c r="AY33" s="13">
        <v>250</v>
      </c>
      <c r="AZ33" s="233" t="s">
        <v>201</v>
      </c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5"/>
      <c r="BO33" s="229">
        <f t="shared" si="1"/>
        <v>3800000</v>
      </c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1"/>
      <c r="CD33" s="232">
        <f>SUM(CD34:CQ39)</f>
        <v>0</v>
      </c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>
        <f>SUM(CR34:DE39)</f>
        <v>0</v>
      </c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157">
        <f>SUM(DF34:DF39)</f>
        <v>0</v>
      </c>
      <c r="DG33" s="157">
        <f>SUM(DG34:DG39)</f>
        <v>3800000</v>
      </c>
      <c r="DH33" s="157">
        <f>SUM(DH34:DH39)</f>
        <v>0</v>
      </c>
    </row>
    <row r="34" spans="1:112" s="46" customFormat="1" ht="18" customHeight="1">
      <c r="A34" s="236" t="s">
        <v>431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8"/>
      <c r="AY34" s="13">
        <v>251</v>
      </c>
      <c r="AZ34" s="233">
        <v>111</v>
      </c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5"/>
      <c r="BO34" s="229">
        <f t="shared" si="1"/>
        <v>0</v>
      </c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1"/>
      <c r="CD34" s="232">
        <f>'5.прочие'!K3</f>
        <v>0</v>
      </c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28">
        <f>'5.прочие'!K43</f>
        <v>0</v>
      </c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157"/>
      <c r="DG34" s="156">
        <f>'5.прочие'!K101</f>
        <v>0</v>
      </c>
      <c r="DH34" s="157"/>
    </row>
    <row r="35" spans="1:112" s="46" customFormat="1" ht="32.25" customHeight="1">
      <c r="A35" s="236" t="s">
        <v>432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8"/>
      <c r="AY35" s="13">
        <v>252</v>
      </c>
      <c r="AZ35" s="233">
        <v>112</v>
      </c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5"/>
      <c r="BO35" s="229">
        <f t="shared" si="1"/>
        <v>0</v>
      </c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1"/>
      <c r="CD35" s="232">
        <f>'5.прочие'!K4</f>
        <v>0</v>
      </c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28">
        <f>'5.прочие'!K44</f>
        <v>0</v>
      </c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157"/>
      <c r="DG35" s="156">
        <f>'5.прочие'!K102</f>
        <v>0</v>
      </c>
      <c r="DH35" s="157"/>
    </row>
    <row r="36" spans="1:112" s="46" customFormat="1" ht="45" customHeight="1">
      <c r="A36" s="236" t="s">
        <v>434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13">
        <v>253</v>
      </c>
      <c r="AZ36" s="233">
        <v>119</v>
      </c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5"/>
      <c r="BO36" s="229">
        <f t="shared" si="1"/>
        <v>0</v>
      </c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1"/>
      <c r="CD36" s="232">
        <f>'5.прочие'!K5</f>
        <v>0</v>
      </c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28">
        <f>'5.прочие'!K45</f>
        <v>0</v>
      </c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157"/>
      <c r="DG36" s="156">
        <f>'5.прочие'!K103</f>
        <v>0</v>
      </c>
      <c r="DH36" s="157"/>
    </row>
    <row r="37" spans="1:112" s="46" customFormat="1" ht="49.5" customHeight="1">
      <c r="A37" s="236" t="s">
        <v>22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8"/>
      <c r="AY37" s="13">
        <v>254</v>
      </c>
      <c r="AZ37" s="233">
        <v>243</v>
      </c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5"/>
      <c r="BO37" s="229">
        <f t="shared" si="1"/>
        <v>0</v>
      </c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1"/>
      <c r="CD37" s="232">
        <f>'5.прочие'!K23</f>
        <v>0</v>
      </c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28">
        <f>'5.прочие'!K63</f>
        <v>0</v>
      </c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157"/>
      <c r="DG37" s="156">
        <f>'5.прочие'!K133</f>
        <v>0</v>
      </c>
      <c r="DH37" s="157"/>
    </row>
    <row r="38" spans="1:112" s="46" customFormat="1" ht="17.25" customHeight="1">
      <c r="A38" s="236" t="s">
        <v>439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8"/>
      <c r="AY38" s="13">
        <v>255</v>
      </c>
      <c r="AZ38" s="233">
        <v>244</v>
      </c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5"/>
      <c r="BO38" s="229">
        <f t="shared" si="1"/>
        <v>3800000</v>
      </c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1"/>
      <c r="CD38" s="232">
        <v>0</v>
      </c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28">
        <v>0</v>
      </c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157"/>
      <c r="DG38" s="156">
        <f>'5.прочие'!K134</f>
        <v>3800000</v>
      </c>
      <c r="DH38" s="157"/>
    </row>
    <row r="39" spans="1:112" s="46" customFormat="1" ht="90.75" customHeight="1">
      <c r="A39" s="236" t="s">
        <v>442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8"/>
      <c r="AY39" s="13">
        <v>256</v>
      </c>
      <c r="AZ39" s="233">
        <v>831</v>
      </c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5"/>
      <c r="BO39" s="229">
        <f t="shared" si="1"/>
        <v>0</v>
      </c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1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28">
        <f>'5.прочие'!K88</f>
        <v>0</v>
      </c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157"/>
      <c r="DG39" s="156">
        <f>'5.прочие'!K157</f>
        <v>0</v>
      </c>
      <c r="DH39" s="157"/>
    </row>
    <row r="40" spans="1:112" s="46" customFormat="1" ht="15.75" customHeight="1">
      <c r="A40" s="236" t="s">
        <v>318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8"/>
      <c r="AY40" s="13">
        <v>260</v>
      </c>
      <c r="AZ40" s="233" t="s">
        <v>201</v>
      </c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5"/>
      <c r="BO40" s="229">
        <f t="shared" si="1"/>
        <v>9685193.04</v>
      </c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1"/>
      <c r="CD40" s="240">
        <f>SUM(CD41:CQ42)</f>
        <v>5770400</v>
      </c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>
        <f>SUM(CR41:DE42)</f>
        <v>0</v>
      </c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157">
        <f>SUM(DF41:DF42)</f>
        <v>0</v>
      </c>
      <c r="DG40" s="62">
        <f>SUM(DG41:DG42)</f>
        <v>3914793.04</v>
      </c>
      <c r="DH40" s="157">
        <f>SUM(DH41:DH42)</f>
        <v>0</v>
      </c>
    </row>
    <row r="41" spans="1:112" s="46" customFormat="1" ht="45.75" customHeight="1">
      <c r="A41" s="236" t="s">
        <v>438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8"/>
      <c r="AY41" s="13">
        <v>261</v>
      </c>
      <c r="AZ41" s="233">
        <v>243</v>
      </c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5"/>
      <c r="BO41" s="229">
        <f t="shared" si="1"/>
        <v>0</v>
      </c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1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157"/>
      <c r="DG41" s="156">
        <f>'6.товары работы услуги'!K1000</f>
        <v>0</v>
      </c>
      <c r="DH41" s="157"/>
    </row>
    <row r="42" spans="1:112" s="46" customFormat="1" ht="15.75" customHeight="1">
      <c r="A42" s="236" t="s">
        <v>439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8"/>
      <c r="AY42" s="13">
        <v>262</v>
      </c>
      <c r="AZ42" s="233">
        <v>244</v>
      </c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5"/>
      <c r="BO42" s="229">
        <f>SUM(CD42:DH42)</f>
        <v>9685193.04</v>
      </c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1"/>
      <c r="CD42" s="239">
        <v>5770400</v>
      </c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157"/>
      <c r="DG42" s="156">
        <f>'6.товары работы услуги'!K999-'6.товары работы услуги'!G1005</f>
        <v>3914793.04</v>
      </c>
      <c r="DH42" s="157"/>
    </row>
    <row r="43" spans="1:112" s="46" customFormat="1" ht="15.75" customHeight="1">
      <c r="A43" s="236" t="s">
        <v>200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8"/>
      <c r="AY43" s="13">
        <v>300</v>
      </c>
      <c r="AZ43" s="233" t="s">
        <v>201</v>
      </c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5"/>
      <c r="BO43" s="229">
        <f t="shared" si="1"/>
        <v>0</v>
      </c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1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62"/>
      <c r="DG43" s="62"/>
      <c r="DH43" s="157"/>
    </row>
    <row r="44" spans="1:112" s="46" customFormat="1" ht="15.75" customHeight="1">
      <c r="A44" s="236" t="s">
        <v>319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8"/>
      <c r="AY44" s="13">
        <v>310</v>
      </c>
      <c r="AZ44" s="233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5"/>
      <c r="BO44" s="229">
        <f t="shared" si="1"/>
        <v>0</v>
      </c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1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62"/>
      <c r="DG44" s="62"/>
      <c r="DH44" s="157"/>
    </row>
    <row r="45" spans="1:112" s="46" customFormat="1" ht="15.75" customHeight="1">
      <c r="A45" s="236" t="s">
        <v>320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  <c r="AY45" s="13">
        <v>320</v>
      </c>
      <c r="AZ45" s="233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5"/>
      <c r="BO45" s="229">
        <f t="shared" si="1"/>
        <v>0</v>
      </c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1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62"/>
      <c r="DG45" s="62"/>
      <c r="DH45" s="157"/>
    </row>
    <row r="46" spans="1:112" s="46" customFormat="1" ht="15.75" customHeight="1">
      <c r="A46" s="236" t="s">
        <v>321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3">
        <v>400</v>
      </c>
      <c r="AZ46" s="233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5"/>
      <c r="BO46" s="229">
        <f t="shared" si="1"/>
        <v>0</v>
      </c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1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62"/>
      <c r="DG46" s="62"/>
      <c r="DH46" s="157"/>
    </row>
    <row r="47" spans="1:112" s="46" customFormat="1" ht="15.75" customHeight="1">
      <c r="A47" s="236" t="s">
        <v>322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8"/>
      <c r="AY47" s="13">
        <v>410</v>
      </c>
      <c r="AZ47" s="233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5"/>
      <c r="BO47" s="229">
        <f t="shared" si="1"/>
        <v>0</v>
      </c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1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62"/>
      <c r="DG47" s="62"/>
      <c r="DH47" s="157"/>
    </row>
    <row r="48" spans="1:112" s="46" customFormat="1" ht="15.75" customHeight="1">
      <c r="A48" s="236" t="s">
        <v>323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3">
        <v>420</v>
      </c>
      <c r="AZ48" s="233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5"/>
      <c r="BO48" s="229">
        <f t="shared" si="1"/>
        <v>0</v>
      </c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1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62"/>
      <c r="DG48" s="62"/>
      <c r="DH48" s="157"/>
    </row>
    <row r="49" spans="1:112" s="136" customFormat="1" ht="15.75" customHeight="1">
      <c r="A49" s="242" t="s">
        <v>324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4"/>
      <c r="AY49" s="135">
        <v>500</v>
      </c>
      <c r="AZ49" s="245" t="s">
        <v>201</v>
      </c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7"/>
      <c r="BO49" s="248">
        <f t="shared" si="1"/>
        <v>0</v>
      </c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50"/>
      <c r="CD49" s="272">
        <v>0</v>
      </c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3">
        <v>0</v>
      </c>
      <c r="CS49" s="273"/>
      <c r="CT49" s="273"/>
      <c r="CU49" s="273"/>
      <c r="CV49" s="273"/>
      <c r="CW49" s="273"/>
      <c r="CX49" s="273"/>
      <c r="CY49" s="273"/>
      <c r="CZ49" s="273"/>
      <c r="DA49" s="273"/>
      <c r="DB49" s="273"/>
      <c r="DC49" s="273"/>
      <c r="DD49" s="273"/>
      <c r="DE49" s="273"/>
      <c r="DF49" s="159">
        <v>0</v>
      </c>
      <c r="DG49" s="158">
        <v>0</v>
      </c>
      <c r="DH49" s="159"/>
    </row>
    <row r="50" spans="1:112" s="46" customFormat="1" ht="15.75" customHeight="1">
      <c r="A50" s="236" t="s">
        <v>325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3">
        <v>600</v>
      </c>
      <c r="AZ50" s="233" t="s">
        <v>201</v>
      </c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5"/>
      <c r="BO50" s="229">
        <f t="shared" si="1"/>
        <v>0</v>
      </c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1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157"/>
      <c r="DG50" s="156"/>
      <c r="DH50" s="157"/>
    </row>
  </sheetData>
  <sheetProtection/>
  <mergeCells count="226">
    <mergeCell ref="CR49:DE49"/>
    <mergeCell ref="A50:AX50"/>
    <mergeCell ref="AZ50:BN50"/>
    <mergeCell ref="BO50:CC50"/>
    <mergeCell ref="CD50:CQ50"/>
    <mergeCell ref="CR50:DE50"/>
    <mergeCell ref="A49:AX49"/>
    <mergeCell ref="AZ49:BN49"/>
    <mergeCell ref="BO49:CC49"/>
    <mergeCell ref="CD49:CQ49"/>
    <mergeCell ref="CR47:DE47"/>
    <mergeCell ref="A48:AX48"/>
    <mergeCell ref="AZ48:BN48"/>
    <mergeCell ref="BO48:CC48"/>
    <mergeCell ref="CD48:CQ48"/>
    <mergeCell ref="CR48:DE48"/>
    <mergeCell ref="A47:AX47"/>
    <mergeCell ref="AZ47:BN47"/>
    <mergeCell ref="BO47:CC47"/>
    <mergeCell ref="CD47:CQ47"/>
    <mergeCell ref="CR45:DE45"/>
    <mergeCell ref="A46:AX46"/>
    <mergeCell ref="AZ46:BN46"/>
    <mergeCell ref="BO46:CC46"/>
    <mergeCell ref="CD46:CQ46"/>
    <mergeCell ref="CR46:DE46"/>
    <mergeCell ref="A45:AX45"/>
    <mergeCell ref="AZ45:BN45"/>
    <mergeCell ref="BO45:CC45"/>
    <mergeCell ref="CD45:CQ45"/>
    <mergeCell ref="CR43:DE43"/>
    <mergeCell ref="A44:AX44"/>
    <mergeCell ref="AZ44:BN44"/>
    <mergeCell ref="BO44:CC44"/>
    <mergeCell ref="CD44:CQ44"/>
    <mergeCell ref="CR44:DE44"/>
    <mergeCell ref="A43:AX43"/>
    <mergeCell ref="AZ43:BN43"/>
    <mergeCell ref="BO43:CC43"/>
    <mergeCell ref="CD43:CQ43"/>
    <mergeCell ref="CR41:DE41"/>
    <mergeCell ref="A42:AX42"/>
    <mergeCell ref="AZ42:BN42"/>
    <mergeCell ref="BO42:CC42"/>
    <mergeCell ref="CD42:CQ42"/>
    <mergeCell ref="CR42:DE42"/>
    <mergeCell ref="A41:AX41"/>
    <mergeCell ref="AZ41:BN41"/>
    <mergeCell ref="BO41:CC41"/>
    <mergeCell ref="CD41:CQ41"/>
    <mergeCell ref="CR39:DE39"/>
    <mergeCell ref="A40:AX40"/>
    <mergeCell ref="AZ40:BN40"/>
    <mergeCell ref="BO40:CC40"/>
    <mergeCell ref="CD40:CQ40"/>
    <mergeCell ref="CR40:DE40"/>
    <mergeCell ref="A39:AX39"/>
    <mergeCell ref="AZ39:BN39"/>
    <mergeCell ref="BO39:CC39"/>
    <mergeCell ref="CD39:CQ39"/>
    <mergeCell ref="CR37:DE37"/>
    <mergeCell ref="A38:AX38"/>
    <mergeCell ref="AZ38:BN38"/>
    <mergeCell ref="BO38:CC38"/>
    <mergeCell ref="CD38:CQ38"/>
    <mergeCell ref="CR38:DE38"/>
    <mergeCell ref="A37:AX37"/>
    <mergeCell ref="AZ37:BN37"/>
    <mergeCell ref="BO37:CC37"/>
    <mergeCell ref="CD37:CQ37"/>
    <mergeCell ref="CR35:DE35"/>
    <mergeCell ref="A36:AX36"/>
    <mergeCell ref="AZ36:BN36"/>
    <mergeCell ref="BO36:CC36"/>
    <mergeCell ref="CD36:CQ36"/>
    <mergeCell ref="CR36:DE36"/>
    <mergeCell ref="A35:AX35"/>
    <mergeCell ref="AZ35:BN35"/>
    <mergeCell ref="BO35:CC35"/>
    <mergeCell ref="CD35:CQ35"/>
    <mergeCell ref="CR33:DE33"/>
    <mergeCell ref="A34:AX34"/>
    <mergeCell ref="AZ34:BN34"/>
    <mergeCell ref="BO34:CC34"/>
    <mergeCell ref="CD34:CQ34"/>
    <mergeCell ref="CR34:DE34"/>
    <mergeCell ref="A33:AX33"/>
    <mergeCell ref="AZ33:BN33"/>
    <mergeCell ref="BO33:CC33"/>
    <mergeCell ref="CD33:CQ33"/>
    <mergeCell ref="CR31:DE31"/>
    <mergeCell ref="A32:AX32"/>
    <mergeCell ref="AZ32:BN32"/>
    <mergeCell ref="BO32:CC32"/>
    <mergeCell ref="CD32:CQ32"/>
    <mergeCell ref="CR32:DE32"/>
    <mergeCell ref="A31:AX31"/>
    <mergeCell ref="AZ31:BN31"/>
    <mergeCell ref="BO31:CC31"/>
    <mergeCell ref="CD31:CQ31"/>
    <mergeCell ref="CR29:DE29"/>
    <mergeCell ref="A30:AX30"/>
    <mergeCell ref="AZ30:BN30"/>
    <mergeCell ref="BO30:CC30"/>
    <mergeCell ref="CD30:CQ30"/>
    <mergeCell ref="CR30:DE30"/>
    <mergeCell ref="A29:AX29"/>
    <mergeCell ref="AZ29:BN29"/>
    <mergeCell ref="BO29:CC29"/>
    <mergeCell ref="CD29:CQ29"/>
    <mergeCell ref="CR27:DE27"/>
    <mergeCell ref="A28:AX28"/>
    <mergeCell ref="AZ28:BN28"/>
    <mergeCell ref="BO28:CC28"/>
    <mergeCell ref="CD28:CQ28"/>
    <mergeCell ref="CR28:DE28"/>
    <mergeCell ref="A27:AX27"/>
    <mergeCell ref="AZ27:BN27"/>
    <mergeCell ref="BO27:CC27"/>
    <mergeCell ref="CD27:CQ27"/>
    <mergeCell ref="CR25:DE25"/>
    <mergeCell ref="A26:AX26"/>
    <mergeCell ref="AZ26:BN26"/>
    <mergeCell ref="BO26:CC26"/>
    <mergeCell ref="CD26:CQ26"/>
    <mergeCell ref="CR26:DE26"/>
    <mergeCell ref="A25:AX25"/>
    <mergeCell ref="AZ25:BN25"/>
    <mergeCell ref="BO25:CC25"/>
    <mergeCell ref="CD25:CQ25"/>
    <mergeCell ref="CR23:DE23"/>
    <mergeCell ref="A24:AX24"/>
    <mergeCell ref="AZ24:BN24"/>
    <mergeCell ref="BO24:CC24"/>
    <mergeCell ref="CD24:CQ24"/>
    <mergeCell ref="CR24:DE24"/>
    <mergeCell ref="A23:AX23"/>
    <mergeCell ref="AZ23:BN23"/>
    <mergeCell ref="BO23:CC23"/>
    <mergeCell ref="CD23:CQ23"/>
    <mergeCell ref="CR21:DE21"/>
    <mergeCell ref="A22:AX22"/>
    <mergeCell ref="AZ22:BN22"/>
    <mergeCell ref="BO22:CC22"/>
    <mergeCell ref="CD22:CQ22"/>
    <mergeCell ref="CR22:DE22"/>
    <mergeCell ref="A21:AX21"/>
    <mergeCell ref="AZ21:BN21"/>
    <mergeCell ref="BO21:CC21"/>
    <mergeCell ref="CD21:CQ21"/>
    <mergeCell ref="CR19:DE19"/>
    <mergeCell ref="A20:AX20"/>
    <mergeCell ref="AZ20:BN20"/>
    <mergeCell ref="BO20:CC20"/>
    <mergeCell ref="CD20:CQ20"/>
    <mergeCell ref="CR20:DE20"/>
    <mergeCell ref="A19:AX19"/>
    <mergeCell ref="AZ19:BN19"/>
    <mergeCell ref="BO19:CC19"/>
    <mergeCell ref="CD19:CQ19"/>
    <mergeCell ref="CR17:DE17"/>
    <mergeCell ref="A18:AX18"/>
    <mergeCell ref="AZ18:BN18"/>
    <mergeCell ref="BO18:CC18"/>
    <mergeCell ref="CD18:CQ18"/>
    <mergeCell ref="CR18:DE18"/>
    <mergeCell ref="A17:AX17"/>
    <mergeCell ref="AZ17:BN17"/>
    <mergeCell ref="BO17:CC17"/>
    <mergeCell ref="CD17:CQ17"/>
    <mergeCell ref="CR15:DE15"/>
    <mergeCell ref="A16:AX16"/>
    <mergeCell ref="AZ16:BN16"/>
    <mergeCell ref="BO16:CC16"/>
    <mergeCell ref="CD16:CQ16"/>
    <mergeCell ref="CR16:DE16"/>
    <mergeCell ref="A15:AX15"/>
    <mergeCell ref="AZ15:BN15"/>
    <mergeCell ref="BO15:CC15"/>
    <mergeCell ref="CD15:CQ15"/>
    <mergeCell ref="CR13:DE13"/>
    <mergeCell ref="A14:AX14"/>
    <mergeCell ref="AZ14:BN14"/>
    <mergeCell ref="BO14:CC14"/>
    <mergeCell ref="CD14:CQ14"/>
    <mergeCell ref="CR14:DE14"/>
    <mergeCell ref="A13:AX13"/>
    <mergeCell ref="AZ13:BN13"/>
    <mergeCell ref="BO13:CC13"/>
    <mergeCell ref="CD13:CQ13"/>
    <mergeCell ref="CR11:DE11"/>
    <mergeCell ref="A12:AX12"/>
    <mergeCell ref="AZ12:BN12"/>
    <mergeCell ref="BO12:CC12"/>
    <mergeCell ref="CD12:CQ12"/>
    <mergeCell ref="CR12:DE12"/>
    <mergeCell ref="A11:AX11"/>
    <mergeCell ref="AZ11:BN11"/>
    <mergeCell ref="BO11:CC11"/>
    <mergeCell ref="CD11:CQ11"/>
    <mergeCell ref="CR9:DE9"/>
    <mergeCell ref="A10:AX10"/>
    <mergeCell ref="AZ10:BN10"/>
    <mergeCell ref="BO10:CC10"/>
    <mergeCell ref="CD10:CQ10"/>
    <mergeCell ref="CR10:DE10"/>
    <mergeCell ref="A9:AX9"/>
    <mergeCell ref="AZ9:BN9"/>
    <mergeCell ref="BO9:CC9"/>
    <mergeCell ref="CD9:CQ9"/>
    <mergeCell ref="DG6:DH6"/>
    <mergeCell ref="A8:AX8"/>
    <mergeCell ref="AZ8:BN8"/>
    <mergeCell ref="BO8:CC8"/>
    <mergeCell ref="CD8:CQ8"/>
    <mergeCell ref="CR8:DE8"/>
    <mergeCell ref="A2:DH2"/>
    <mergeCell ref="A4:AX7"/>
    <mergeCell ref="AY4:AY7"/>
    <mergeCell ref="AZ4:BN7"/>
    <mergeCell ref="BO4:DH4"/>
    <mergeCell ref="BO5:CC7"/>
    <mergeCell ref="CD5:DH5"/>
    <mergeCell ref="CD6:CQ7"/>
    <mergeCell ref="CR6:DE7"/>
    <mergeCell ref="DF6:D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84"/>
  <sheetViews>
    <sheetView view="pageBreakPreview" zoomScale="160" zoomScaleSheetLayoutView="160" zoomScalePageLayoutView="0" workbookViewId="0" topLeftCell="A7">
      <selection activeCell="A3" sqref="A3"/>
    </sheetView>
  </sheetViews>
  <sheetFormatPr defaultColWidth="9.00390625" defaultRowHeight="12.75"/>
  <cols>
    <col min="1" max="1" width="60.875" style="14" customWidth="1"/>
    <col min="2" max="2" width="16.625" style="19" customWidth="1"/>
    <col min="3" max="16384" width="9.125" style="14" customWidth="1"/>
  </cols>
  <sheetData>
    <row r="1" spans="1:2" ht="15">
      <c r="A1" s="168"/>
      <c r="B1" s="169" t="s">
        <v>16</v>
      </c>
    </row>
    <row r="2" spans="1:5" ht="42.75" customHeight="1">
      <c r="A2" s="226" t="s">
        <v>598</v>
      </c>
      <c r="B2" s="226"/>
      <c r="C2" s="227" t="s">
        <v>537</v>
      </c>
      <c r="D2" s="227"/>
      <c r="E2" s="227"/>
    </row>
    <row r="3" spans="1:2" ht="15">
      <c r="A3" s="15" t="s">
        <v>192</v>
      </c>
      <c r="B3" s="16" t="s">
        <v>221</v>
      </c>
    </row>
    <row r="4" spans="1:2" ht="15" customHeight="1">
      <c r="A4" s="17" t="s">
        <v>222</v>
      </c>
      <c r="B4" s="21">
        <f>B6+B12</f>
        <v>77158490.15</v>
      </c>
    </row>
    <row r="5" spans="1:2" ht="15">
      <c r="A5" s="17" t="s">
        <v>193</v>
      </c>
      <c r="B5" s="22"/>
    </row>
    <row r="6" spans="1:2" ht="30">
      <c r="A6" s="18" t="s">
        <v>223</v>
      </c>
      <c r="B6" s="22">
        <v>45365138.01</v>
      </c>
    </row>
    <row r="7" spans="1:2" ht="15">
      <c r="A7" s="18" t="s">
        <v>196</v>
      </c>
      <c r="B7" s="22"/>
    </row>
    <row r="8" spans="1:2" ht="45">
      <c r="A8" s="18" t="s">
        <v>224</v>
      </c>
      <c r="B8" s="22">
        <v>45365138.01</v>
      </c>
    </row>
    <row r="9" spans="1:2" ht="45">
      <c r="A9" s="18" t="s">
        <v>225</v>
      </c>
      <c r="B9" s="22"/>
    </row>
    <row r="10" spans="1:2" ht="45">
      <c r="A10" s="18" t="s">
        <v>226</v>
      </c>
      <c r="B10" s="22"/>
    </row>
    <row r="11" spans="1:2" ht="30">
      <c r="A11" s="18" t="s">
        <v>227</v>
      </c>
      <c r="B11" s="22">
        <v>16795736.51</v>
      </c>
    </row>
    <row r="12" spans="1:2" ht="30">
      <c r="A12" s="18" t="s">
        <v>228</v>
      </c>
      <c r="B12" s="22">
        <v>31793352.14</v>
      </c>
    </row>
    <row r="13" spans="1:2" ht="15">
      <c r="A13" s="18" t="s">
        <v>196</v>
      </c>
      <c r="B13" s="22"/>
    </row>
    <row r="14" spans="1:2" ht="30">
      <c r="A14" s="18" t="s">
        <v>229</v>
      </c>
      <c r="B14" s="22">
        <v>10337017.53</v>
      </c>
    </row>
    <row r="15" spans="1:2" ht="22.5" customHeight="1">
      <c r="A15" s="18" t="s">
        <v>230</v>
      </c>
      <c r="B15" s="22">
        <v>276835.33</v>
      </c>
    </row>
    <row r="16" spans="1:2" ht="15">
      <c r="A16" s="17" t="s">
        <v>231</v>
      </c>
      <c r="B16" s="23">
        <f>B18+B23+B24+B25+B37</f>
        <v>778700.64</v>
      </c>
    </row>
    <row r="17" spans="1:2" ht="15">
      <c r="A17" s="17" t="s">
        <v>193</v>
      </c>
      <c r="B17" s="22"/>
    </row>
    <row r="18" spans="1:2" ht="15">
      <c r="A18" s="18" t="s">
        <v>250</v>
      </c>
      <c r="B18" s="22">
        <v>672418.05</v>
      </c>
    </row>
    <row r="19" spans="1:2" ht="15">
      <c r="A19" s="18" t="s">
        <v>196</v>
      </c>
      <c r="B19" s="22"/>
    </row>
    <row r="20" spans="1:2" ht="30" customHeight="1">
      <c r="A20" s="18" t="s">
        <v>251</v>
      </c>
      <c r="B20" s="22">
        <v>672418.05</v>
      </c>
    </row>
    <row r="21" spans="1:2" ht="30">
      <c r="A21" s="18" t="s">
        <v>252</v>
      </c>
      <c r="B21" s="22"/>
    </row>
    <row r="22" spans="1:2" ht="15">
      <c r="A22" s="18" t="s">
        <v>253</v>
      </c>
      <c r="B22" s="22"/>
    </row>
    <row r="23" spans="1:2" ht="30">
      <c r="A23" s="18" t="s">
        <v>254</v>
      </c>
      <c r="B23" s="22">
        <v>0</v>
      </c>
    </row>
    <row r="24" spans="1:2" ht="30">
      <c r="A24" s="18" t="s">
        <v>264</v>
      </c>
      <c r="B24" s="22">
        <v>5220</v>
      </c>
    </row>
    <row r="25" spans="1:2" ht="30">
      <c r="A25" s="18" t="s">
        <v>265</v>
      </c>
      <c r="B25" s="22">
        <v>50000</v>
      </c>
    </row>
    <row r="26" spans="1:2" ht="15">
      <c r="A26" s="18" t="s">
        <v>196</v>
      </c>
      <c r="B26" s="22"/>
    </row>
    <row r="27" spans="1:2" ht="15">
      <c r="A27" s="18" t="s">
        <v>255</v>
      </c>
      <c r="B27" s="22"/>
    </row>
    <row r="28" spans="1:2" ht="15">
      <c r="A28" s="18" t="s">
        <v>256</v>
      </c>
      <c r="B28" s="22"/>
    </row>
    <row r="29" spans="1:2" ht="15">
      <c r="A29" s="18" t="s">
        <v>257</v>
      </c>
      <c r="B29" s="22"/>
    </row>
    <row r="30" spans="1:2" ht="15" customHeight="1">
      <c r="A30" s="18" t="s">
        <v>258</v>
      </c>
      <c r="B30" s="22"/>
    </row>
    <row r="31" spans="1:2" ht="15">
      <c r="A31" s="18" t="s">
        <v>259</v>
      </c>
      <c r="B31" s="22">
        <v>50000</v>
      </c>
    </row>
    <row r="32" spans="1:2" ht="30">
      <c r="A32" s="18" t="s">
        <v>260</v>
      </c>
      <c r="B32" s="22">
        <v>0</v>
      </c>
    </row>
    <row r="33" spans="1:2" ht="30">
      <c r="A33" s="18" t="s">
        <v>261</v>
      </c>
      <c r="B33" s="22"/>
    </row>
    <row r="34" spans="1:2" ht="30">
      <c r="A34" s="18" t="s">
        <v>262</v>
      </c>
      <c r="B34" s="22"/>
    </row>
    <row r="35" spans="1:2" ht="17.25" customHeight="1">
      <c r="A35" s="18" t="s">
        <v>266</v>
      </c>
      <c r="B35" s="22"/>
    </row>
    <row r="36" spans="1:2" ht="15">
      <c r="A36" s="18" t="s">
        <v>263</v>
      </c>
      <c r="B36" s="22"/>
    </row>
    <row r="37" spans="1:2" ht="45">
      <c r="A37" s="18" t="s">
        <v>267</v>
      </c>
      <c r="B37" s="22">
        <v>51062.59</v>
      </c>
    </row>
    <row r="38" spans="1:2" ht="15">
      <c r="A38" s="18" t="s">
        <v>196</v>
      </c>
      <c r="B38" s="22"/>
    </row>
    <row r="39" spans="1:2" ht="15">
      <c r="A39" s="18" t="s">
        <v>268</v>
      </c>
      <c r="B39" s="22"/>
    </row>
    <row r="40" spans="1:2" ht="15">
      <c r="A40" s="18" t="s">
        <v>269</v>
      </c>
      <c r="B40" s="22"/>
    </row>
    <row r="41" spans="1:2" ht="15">
      <c r="A41" s="18" t="s">
        <v>270</v>
      </c>
      <c r="B41" s="22"/>
    </row>
    <row r="42" spans="1:2" ht="15.75" customHeight="1">
      <c r="A42" s="18" t="s">
        <v>271</v>
      </c>
      <c r="B42" s="22">
        <f>325.42</f>
        <v>325.42</v>
      </c>
    </row>
    <row r="43" spans="1:2" ht="15">
      <c r="A43" s="18" t="s">
        <v>272</v>
      </c>
      <c r="B43" s="22">
        <v>9574.34</v>
      </c>
    </row>
    <row r="44" spans="1:2" ht="30">
      <c r="A44" s="18" t="s">
        <v>273</v>
      </c>
      <c r="B44" s="22">
        <v>0</v>
      </c>
    </row>
    <row r="45" spans="1:2" ht="30">
      <c r="A45" s="18" t="s">
        <v>274</v>
      </c>
      <c r="B45" s="22"/>
    </row>
    <row r="46" spans="1:2" ht="30">
      <c r="A46" s="18" t="s">
        <v>275</v>
      </c>
      <c r="B46" s="22"/>
    </row>
    <row r="47" spans="1:2" ht="15">
      <c r="A47" s="18" t="s">
        <v>276</v>
      </c>
      <c r="B47" s="22"/>
    </row>
    <row r="48" spans="1:2" ht="15">
      <c r="A48" s="18" t="s">
        <v>277</v>
      </c>
      <c r="B48" s="22"/>
    </row>
    <row r="49" spans="1:2" ht="15">
      <c r="A49" s="17" t="s">
        <v>232</v>
      </c>
      <c r="B49" s="175">
        <v>5689782.62</v>
      </c>
    </row>
    <row r="50" spans="1:2" ht="15">
      <c r="A50" s="17" t="s">
        <v>193</v>
      </c>
      <c r="B50" s="22"/>
    </row>
    <row r="51" spans="1:2" ht="15">
      <c r="A51" s="18" t="s">
        <v>278</v>
      </c>
      <c r="B51" s="22"/>
    </row>
    <row r="52" spans="1:2" ht="15">
      <c r="A52" s="18" t="s">
        <v>279</v>
      </c>
      <c r="B52" s="22">
        <v>5689782.62</v>
      </c>
    </row>
    <row r="53" spans="1:2" ht="15">
      <c r="A53" s="18" t="s">
        <v>196</v>
      </c>
      <c r="B53" s="22"/>
    </row>
    <row r="54" spans="1:2" ht="15">
      <c r="A54" s="18" t="s">
        <v>280</v>
      </c>
      <c r="B54" s="22">
        <v>5215244.72</v>
      </c>
    </row>
    <row r="55" spans="1:2" ht="45">
      <c r="A55" s="18" t="s">
        <v>281</v>
      </c>
      <c r="B55" s="22">
        <v>271603.33</v>
      </c>
    </row>
    <row r="56" spans="1:2" ht="15">
      <c r="A56" s="18" t="s">
        <v>196</v>
      </c>
      <c r="B56" s="22"/>
    </row>
    <row r="57" spans="1:2" ht="15">
      <c r="A57" s="18" t="s">
        <v>233</v>
      </c>
      <c r="B57" s="22">
        <v>115009.99</v>
      </c>
    </row>
    <row r="58" spans="1:2" ht="15">
      <c r="A58" s="18" t="s">
        <v>234</v>
      </c>
      <c r="B58" s="22">
        <v>3344.74</v>
      </c>
    </row>
    <row r="59" spans="1:2" ht="15">
      <c r="A59" s="18" t="s">
        <v>235</v>
      </c>
      <c r="B59" s="22"/>
    </row>
    <row r="60" spans="1:2" ht="15">
      <c r="A60" s="18" t="s">
        <v>236</v>
      </c>
      <c r="B60" s="22"/>
    </row>
    <row r="61" spans="1:2" ht="15">
      <c r="A61" s="18" t="s">
        <v>237</v>
      </c>
      <c r="B61" s="22">
        <v>23419.6</v>
      </c>
    </row>
    <row r="62" spans="1:2" ht="15">
      <c r="A62" s="18" t="s">
        <v>238</v>
      </c>
      <c r="B62" s="22">
        <v>88869</v>
      </c>
    </row>
    <row r="63" spans="1:2" ht="15">
      <c r="A63" s="18" t="s">
        <v>239</v>
      </c>
      <c r="B63" s="22"/>
    </row>
    <row r="64" spans="1:2" ht="15">
      <c r="A64" s="18" t="s">
        <v>240</v>
      </c>
      <c r="B64" s="22"/>
    </row>
    <row r="65" spans="1:2" ht="15">
      <c r="A65" s="18" t="s">
        <v>241</v>
      </c>
      <c r="B65" s="22"/>
    </row>
    <row r="66" spans="1:2" ht="15">
      <c r="A66" s="18" t="s">
        <v>242</v>
      </c>
      <c r="B66" s="22">
        <v>40960</v>
      </c>
    </row>
    <row r="67" spans="1:2" ht="15">
      <c r="A67" s="18" t="s">
        <v>243</v>
      </c>
      <c r="B67" s="22">
        <v>0</v>
      </c>
    </row>
    <row r="68" spans="1:2" ht="15">
      <c r="A68" s="18" t="s">
        <v>244</v>
      </c>
      <c r="B68" s="22"/>
    </row>
    <row r="69" spans="1:2" ht="15">
      <c r="A69" s="18" t="s">
        <v>245</v>
      </c>
      <c r="B69" s="22"/>
    </row>
    <row r="70" spans="1:2" ht="45">
      <c r="A70" s="18" t="s">
        <v>282</v>
      </c>
      <c r="B70" s="22">
        <v>5445620.44</v>
      </c>
    </row>
    <row r="71" spans="1:2" ht="15">
      <c r="A71" s="18" t="s">
        <v>196</v>
      </c>
      <c r="B71" s="22"/>
    </row>
    <row r="72" spans="1:2" ht="15">
      <c r="A72" s="18" t="s">
        <v>283</v>
      </c>
      <c r="B72" s="22">
        <v>27441.15</v>
      </c>
    </row>
    <row r="73" spans="1:2" ht="15">
      <c r="A73" s="18" t="s">
        <v>284</v>
      </c>
      <c r="B73" s="22"/>
    </row>
    <row r="74" spans="1:2" ht="15">
      <c r="A74" s="18" t="s">
        <v>285</v>
      </c>
      <c r="B74" s="22"/>
    </row>
    <row r="75" spans="1:2" ht="15">
      <c r="A75" s="18" t="s">
        <v>286</v>
      </c>
      <c r="B75" s="22"/>
    </row>
    <row r="76" spans="1:2" ht="15">
      <c r="A76" s="18" t="s">
        <v>287</v>
      </c>
      <c r="B76" s="22">
        <v>51523.3</v>
      </c>
    </row>
    <row r="77" spans="1:2" ht="15">
      <c r="A77" s="18" t="s">
        <v>288</v>
      </c>
      <c r="B77" s="22">
        <v>122962.88</v>
      </c>
    </row>
    <row r="78" spans="1:2" ht="15">
      <c r="A78" s="18" t="s">
        <v>289</v>
      </c>
      <c r="B78" s="22"/>
    </row>
    <row r="79" spans="1:2" ht="15">
      <c r="A79" s="18" t="s">
        <v>290</v>
      </c>
      <c r="B79" s="22"/>
    </row>
    <row r="80" spans="1:2" ht="15">
      <c r="A80" s="18" t="s">
        <v>291</v>
      </c>
      <c r="B80" s="22"/>
    </row>
    <row r="81" spans="1:2" ht="15">
      <c r="A81" s="18" t="s">
        <v>292</v>
      </c>
      <c r="B81" s="22">
        <v>5243693.11</v>
      </c>
    </row>
    <row r="82" spans="1:2" ht="15">
      <c r="A82" s="18" t="s">
        <v>293</v>
      </c>
      <c r="B82" s="22"/>
    </row>
    <row r="83" spans="1:2" ht="15">
      <c r="A83" s="18" t="s">
        <v>294</v>
      </c>
      <c r="B83" s="22"/>
    </row>
    <row r="84" spans="1:2" ht="15">
      <c r="A84" s="18" t="s">
        <v>295</v>
      </c>
      <c r="B84" s="22"/>
    </row>
  </sheetData>
  <sheetProtection/>
  <mergeCells count="2">
    <mergeCell ref="A2:B2"/>
    <mergeCell ref="C2:E2"/>
  </mergeCells>
  <printOptions/>
  <pageMargins left="2.0078740157480315" right="0.7086614173228347" top="0.31496062992125984" bottom="0.31496062992125984" header="0.31496062992125984" footer="0.31496062992125984"/>
  <pageSetup horizontalDpi="600" verticalDpi="600" orientation="portrait" paperSize="9" scale="90" r:id="rId1"/>
  <rowBreaks count="1" manualBreakCount="1">
    <brk id="39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0"/>
  <sheetViews>
    <sheetView view="pageBreakPreview" zoomScale="60" zoomScalePageLayoutView="0" workbookViewId="0" topLeftCell="A1">
      <pane xSplit="50" ySplit="8" topLeftCell="AY33" activePane="bottomRight" state="frozen"/>
      <selection pane="topLeft" activeCell="A1" sqref="A1"/>
      <selection pane="topRight" activeCell="AY1" sqref="AY1"/>
      <selection pane="bottomLeft" activeCell="A8" sqref="A8"/>
      <selection pane="bottomRight" activeCell="DG42" sqref="DG42"/>
    </sheetView>
  </sheetViews>
  <sheetFormatPr defaultColWidth="0.875" defaultRowHeight="12.75"/>
  <cols>
    <col min="1" max="44" width="0.875" style="1" customWidth="1"/>
    <col min="45" max="45" width="9.75390625" style="1" customWidth="1"/>
    <col min="46" max="47" width="0.875" style="1" customWidth="1"/>
    <col min="48" max="48" width="0.37109375" style="1" customWidth="1"/>
    <col min="49" max="49" width="0.875" style="1" hidden="1" customWidth="1"/>
    <col min="50" max="50" width="1.625" style="1" hidden="1" customWidth="1"/>
    <col min="51" max="51" width="12.25390625" style="1" customWidth="1"/>
    <col min="52" max="65" width="0.875" style="1" customWidth="1"/>
    <col min="66" max="66" width="1.875" style="1" customWidth="1"/>
    <col min="67" max="80" width="0.875" style="1" customWidth="1"/>
    <col min="81" max="81" width="3.125" style="1" customWidth="1"/>
    <col min="82" max="94" width="0.875" style="1" customWidth="1"/>
    <col min="95" max="95" width="4.125" style="1" customWidth="1"/>
    <col min="96" max="102" width="0.875" style="1" customWidth="1"/>
    <col min="103" max="103" width="4.375" style="1" customWidth="1"/>
    <col min="104" max="108" width="0.875" style="1" hidden="1" customWidth="1"/>
    <col min="109" max="109" width="5.25390625" style="1" customWidth="1"/>
    <col min="110" max="110" width="11.375" style="1" customWidth="1"/>
    <col min="111" max="111" width="17.00390625" style="1" customWidth="1"/>
    <col min="112" max="112" width="15.875" style="1" customWidth="1"/>
    <col min="113" max="16384" width="0.875" style="1" customWidth="1"/>
  </cols>
  <sheetData>
    <row r="1" ht="15">
      <c r="DH1" s="114" t="s">
        <v>17</v>
      </c>
    </row>
    <row r="2" spans="1:112" s="2" customFormat="1" ht="17.25" customHeight="1">
      <c r="A2" s="253" t="s">
        <v>185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</row>
    <row r="3" spans="1:109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112" s="5" customFormat="1" ht="14.25" customHeight="1">
      <c r="A4" s="262" t="s">
        <v>192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4"/>
      <c r="AY4" s="274" t="s">
        <v>296</v>
      </c>
      <c r="AZ4" s="262" t="s">
        <v>297</v>
      </c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4"/>
      <c r="BO4" s="271" t="s">
        <v>298</v>
      </c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</row>
    <row r="5" spans="1:112" s="5" customFormat="1" ht="14.25" customHeight="1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7"/>
      <c r="AY5" s="275"/>
      <c r="AZ5" s="265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7"/>
      <c r="BO5" s="271" t="s">
        <v>299</v>
      </c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 t="s">
        <v>196</v>
      </c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</row>
    <row r="6" spans="1:112" s="5" customFormat="1" ht="84" customHeight="1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7"/>
      <c r="AY6" s="275"/>
      <c r="AZ6" s="265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7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 t="s">
        <v>300</v>
      </c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 t="s">
        <v>247</v>
      </c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 t="s">
        <v>301</v>
      </c>
      <c r="DG6" s="271" t="s">
        <v>302</v>
      </c>
      <c r="DH6" s="271"/>
    </row>
    <row r="7" spans="1:112" s="5" customFormat="1" ht="36" customHeight="1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70"/>
      <c r="AY7" s="276"/>
      <c r="AZ7" s="268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70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45" t="s">
        <v>299</v>
      </c>
      <c r="DH7" s="45" t="s">
        <v>303</v>
      </c>
    </row>
    <row r="8" spans="1:112" s="46" customFormat="1" ht="15">
      <c r="A8" s="254">
        <v>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6"/>
      <c r="AY8" s="13">
        <v>2</v>
      </c>
      <c r="AZ8" s="233" t="s">
        <v>304</v>
      </c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5"/>
      <c r="BO8" s="257">
        <v>4</v>
      </c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9"/>
      <c r="CD8" s="260">
        <v>5</v>
      </c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1">
        <v>6</v>
      </c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47">
        <v>7</v>
      </c>
      <c r="DG8" s="47">
        <v>8</v>
      </c>
      <c r="DH8" s="47">
        <v>9</v>
      </c>
    </row>
    <row r="9" spans="1:112" s="136" customFormat="1" ht="14.25">
      <c r="A9" s="242" t="s">
        <v>305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4"/>
      <c r="AY9" s="135">
        <v>100</v>
      </c>
      <c r="AZ9" s="245" t="s">
        <v>201</v>
      </c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7"/>
      <c r="BO9" s="248">
        <f>SUM(CD9:DH9)</f>
        <v>87918945.89</v>
      </c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50"/>
      <c r="CD9" s="251">
        <f>CD12</f>
        <v>65508465.26</v>
      </c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2">
        <f>CR15</f>
        <v>9837480.63</v>
      </c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155">
        <f>DF15</f>
        <v>0</v>
      </c>
      <c r="DG9" s="155">
        <f>DG10+DG12+DG13+DG14+DG16+DG17</f>
        <v>12573000</v>
      </c>
      <c r="DH9" s="155">
        <f>DH12+DH16</f>
        <v>0</v>
      </c>
    </row>
    <row r="10" spans="1:112" s="46" customFormat="1" ht="15">
      <c r="A10" s="236" t="s">
        <v>306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8"/>
      <c r="AY10" s="13">
        <v>110</v>
      </c>
      <c r="AZ10" s="233">
        <v>120</v>
      </c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5"/>
      <c r="BO10" s="229">
        <f>SUM(CD10:DH10)</f>
        <v>0</v>
      </c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1"/>
      <c r="CD10" s="240" t="s">
        <v>201</v>
      </c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1" t="s">
        <v>201</v>
      </c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62" t="s">
        <v>201</v>
      </c>
      <c r="DG10" s="156">
        <f>'1.зарплата'!K431+'3.налоги'!G48+'5.прочие'!G104+'6.товары работы услуги'!G1001</f>
        <v>0</v>
      </c>
      <c r="DH10" s="62" t="s">
        <v>201</v>
      </c>
    </row>
    <row r="11" spans="1:112" s="46" customFormat="1" ht="15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8"/>
      <c r="AY11" s="13"/>
      <c r="AZ11" s="233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5"/>
      <c r="BO11" s="229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1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62"/>
      <c r="DG11" s="62"/>
      <c r="DH11" s="62"/>
    </row>
    <row r="12" spans="1:112" s="46" customFormat="1" ht="15">
      <c r="A12" s="236" t="s">
        <v>307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8"/>
      <c r="AY12" s="13">
        <v>120</v>
      </c>
      <c r="AZ12" s="233">
        <v>130</v>
      </c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5"/>
      <c r="BO12" s="229">
        <f aca="true" t="shared" si="0" ref="BO12:BO20">SUM(CD12:DH12)</f>
        <v>77148765.25999999</v>
      </c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1"/>
      <c r="CD12" s="239">
        <f>'1.зарплата'!K13-'1.зарплата'!K12+'6.товары работы услуги'!G12-'6.товары работы услуги'!G11+'3.налоги'!G6</f>
        <v>65508465.26</v>
      </c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41" t="s">
        <v>201</v>
      </c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62" t="s">
        <v>201</v>
      </c>
      <c r="DG12" s="156">
        <f>'1.зарплата'!K430+'3.налоги'!G47+'5.прочие'!G102+'5.прочие'!G134+'6.товары работы услуги'!G1000</f>
        <v>11640300</v>
      </c>
      <c r="DH12" s="157"/>
    </row>
    <row r="13" spans="1:112" s="46" customFormat="1" ht="33.75" customHeight="1">
      <c r="A13" s="236" t="s">
        <v>430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8"/>
      <c r="AY13" s="13">
        <v>130</v>
      </c>
      <c r="AZ13" s="233">
        <v>140</v>
      </c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5"/>
      <c r="BO13" s="229">
        <f t="shared" si="0"/>
        <v>0</v>
      </c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1"/>
      <c r="CD13" s="240" t="s">
        <v>201</v>
      </c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1" t="s">
        <v>201</v>
      </c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62" t="s">
        <v>201</v>
      </c>
      <c r="DG13" s="156">
        <f>'1.зарплата'!K432+'3.налоги'!G49+'5.прочие'!G103+'6.товары работы услуги'!G1002</f>
        <v>0</v>
      </c>
      <c r="DH13" s="157" t="s">
        <v>201</v>
      </c>
    </row>
    <row r="14" spans="1:112" s="46" customFormat="1" ht="51" customHeight="1">
      <c r="A14" s="236" t="s">
        <v>308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8"/>
      <c r="AY14" s="13">
        <v>140</v>
      </c>
      <c r="AZ14" s="233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5"/>
      <c r="BO14" s="229">
        <f t="shared" si="0"/>
        <v>0</v>
      </c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1"/>
      <c r="CD14" s="240" t="s">
        <v>201</v>
      </c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1" t="s">
        <v>201</v>
      </c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62" t="s">
        <v>201</v>
      </c>
      <c r="DG14" s="156"/>
      <c r="DH14" s="157" t="s">
        <v>201</v>
      </c>
    </row>
    <row r="15" spans="1:112" s="46" customFormat="1" ht="18" customHeight="1">
      <c r="A15" s="236" t="s">
        <v>309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8"/>
      <c r="AY15" s="13">
        <v>150</v>
      </c>
      <c r="AZ15" s="233">
        <v>180</v>
      </c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5"/>
      <c r="BO15" s="229">
        <f t="shared" si="0"/>
        <v>9837480.63</v>
      </c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1"/>
      <c r="CD15" s="240" t="s">
        <v>201</v>
      </c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28">
        <f>'1.зарплата'!K214-'1.зарплата'!K213+'2.соц'!G6+'5.прочие'!G48-'5.прочие'!G47-'5.прочие'!G67-'5.прочие'!G89+'5.прочие'!G68+'5.прочие'!G90+'6.товары работы услуги'!G370-'6.товары работы услуги'!G369+'6.товары работы услуги'!G503-'6.товары работы услуги'!G502</f>
        <v>9837480.63</v>
      </c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157"/>
      <c r="DG15" s="62" t="s">
        <v>201</v>
      </c>
      <c r="DH15" s="157" t="s">
        <v>201</v>
      </c>
    </row>
    <row r="16" spans="1:112" s="46" customFormat="1" ht="15">
      <c r="A16" s="236" t="s">
        <v>310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8"/>
      <c r="AY16" s="13">
        <v>160</v>
      </c>
      <c r="AZ16" s="233">
        <v>180</v>
      </c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5"/>
      <c r="BO16" s="229">
        <f t="shared" si="0"/>
        <v>932700</v>
      </c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1"/>
      <c r="CD16" s="240" t="s">
        <v>201</v>
      </c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1" t="s">
        <v>201</v>
      </c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62" t="s">
        <v>201</v>
      </c>
      <c r="DG16" s="156">
        <f>'1.зарплата'!K429+'3.налоги'!G46+'5.прочие'!G101+'6.товары работы услуги'!G999</f>
        <v>932700</v>
      </c>
      <c r="DH16" s="157"/>
    </row>
    <row r="17" spans="1:112" s="46" customFormat="1" ht="15">
      <c r="A17" s="236" t="s">
        <v>311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8"/>
      <c r="AY17" s="13">
        <v>180</v>
      </c>
      <c r="AZ17" s="233" t="s">
        <v>201</v>
      </c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5"/>
      <c r="BO17" s="229">
        <f t="shared" si="0"/>
        <v>0</v>
      </c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1"/>
      <c r="CD17" s="240" t="s">
        <v>201</v>
      </c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1" t="s">
        <v>201</v>
      </c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62" t="s">
        <v>201</v>
      </c>
      <c r="DG17" s="156"/>
      <c r="DH17" s="157" t="s">
        <v>201</v>
      </c>
    </row>
    <row r="18" spans="1:112" s="136" customFormat="1" ht="14.25">
      <c r="A18" s="242" t="s">
        <v>312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  <c r="AY18" s="135">
        <v>200</v>
      </c>
      <c r="AZ18" s="245" t="s">
        <v>201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7"/>
      <c r="BO18" s="248">
        <f t="shared" si="0"/>
        <v>88174871.8475</v>
      </c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50"/>
      <c r="CD18" s="251">
        <f>CD19+CD24+CD27+CD31+CD40+CD33</f>
        <v>65877005.2575</v>
      </c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>
        <f>CR19+CR24+CR27+CR31+CR40+CR33</f>
        <v>9562268.74</v>
      </c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155">
        <f>DF19+DF24+DF27+DF31+DF40+DF33</f>
        <v>0</v>
      </c>
      <c r="DG18" s="155">
        <f>DG19+DG24+DG27+DG31+DG40+DG33</f>
        <v>12735597.85</v>
      </c>
      <c r="DH18" s="155">
        <f>DH19+DH24+DH27+DH31+DH40+DH33</f>
        <v>0</v>
      </c>
    </row>
    <row r="19" spans="1:112" s="46" customFormat="1" ht="15">
      <c r="A19" s="236" t="s">
        <v>313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8"/>
      <c r="AY19" s="13">
        <v>210</v>
      </c>
      <c r="AZ19" s="233">
        <v>100</v>
      </c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5"/>
      <c r="BO19" s="229">
        <f>SUM(CD19:DH19)</f>
        <v>66704320</v>
      </c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1"/>
      <c r="CD19" s="240">
        <f>SUM(CD20:CQ23)</f>
        <v>60547240</v>
      </c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>
        <f>SUM(CR20:DE23)</f>
        <v>1394780</v>
      </c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62">
        <f>SUM(DF20:DF23)</f>
        <v>0</v>
      </c>
      <c r="DG19" s="62">
        <f>SUM(DG20:DG23)</f>
        <v>4762300</v>
      </c>
      <c r="DH19" s="157">
        <f>SUM(DH20:DH23)</f>
        <v>0</v>
      </c>
    </row>
    <row r="20" spans="1:112" s="46" customFormat="1" ht="15">
      <c r="A20" s="236" t="s">
        <v>431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8"/>
      <c r="AY20" s="13">
        <v>211</v>
      </c>
      <c r="AZ20" s="233">
        <v>111</v>
      </c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5"/>
      <c r="BO20" s="229">
        <f t="shared" si="0"/>
        <v>51246804.220000006</v>
      </c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1"/>
      <c r="CD20" s="239">
        <f>'1.зарплата'!O4</f>
        <v>46588739.7</v>
      </c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28">
        <f>'1.зарплата'!O205</f>
        <v>1008064.5199999999</v>
      </c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157"/>
      <c r="DG20" s="156">
        <f>'1.зарплата'!O429</f>
        <v>3650000</v>
      </c>
      <c r="DH20" s="157"/>
    </row>
    <row r="21" spans="1:112" s="46" customFormat="1" ht="32.25" customHeight="1">
      <c r="A21" s="236" t="s">
        <v>432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8"/>
      <c r="AY21" s="13">
        <v>212</v>
      </c>
      <c r="AZ21" s="233">
        <v>112</v>
      </c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5"/>
      <c r="BO21" s="229">
        <f>SUM(CD21:DH21)</f>
        <v>24320</v>
      </c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1"/>
      <c r="CD21" s="239">
        <f>'1.зарплата'!O5</f>
        <v>0</v>
      </c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28">
        <f>'1.зарплата'!O206</f>
        <v>14320</v>
      </c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157"/>
      <c r="DG21" s="156">
        <f>'1.зарплата'!O430</f>
        <v>10000</v>
      </c>
      <c r="DH21" s="157"/>
    </row>
    <row r="22" spans="1:112" s="46" customFormat="1" ht="66.75" customHeight="1">
      <c r="A22" s="236" t="s">
        <v>433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8"/>
      <c r="AY22" s="13">
        <v>213</v>
      </c>
      <c r="AZ22" s="233">
        <v>113</v>
      </c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5"/>
      <c r="BO22" s="229">
        <f>SUM(CD22:DH22)</f>
        <v>67960</v>
      </c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1"/>
      <c r="CD22" s="239">
        <f>'1.зарплата'!O7</f>
        <v>0</v>
      </c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28">
        <f>'1.зарплата'!O207</f>
        <v>67960</v>
      </c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157"/>
      <c r="DG22" s="156">
        <f>'1.зарплата'!O432</f>
        <v>0</v>
      </c>
      <c r="DH22" s="157"/>
    </row>
    <row r="23" spans="1:112" s="46" customFormat="1" ht="45" customHeight="1">
      <c r="A23" s="236" t="s">
        <v>434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8"/>
      <c r="AY23" s="13">
        <v>214</v>
      </c>
      <c r="AZ23" s="233">
        <v>119</v>
      </c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5"/>
      <c r="BO23" s="229">
        <f>SUM(CD23:DH23)</f>
        <v>15365235.780000001</v>
      </c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1"/>
      <c r="CD23" s="239">
        <f>'1.зарплата'!O6</f>
        <v>13958500.3</v>
      </c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28">
        <f>'1.зарплата'!O208</f>
        <v>304435.48</v>
      </c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157"/>
      <c r="DG23" s="156">
        <f>'1.зарплата'!O431</f>
        <v>1102300</v>
      </c>
      <c r="DH23" s="157"/>
    </row>
    <row r="24" spans="1:112" s="46" customFormat="1" ht="18.75" customHeight="1">
      <c r="A24" s="236" t="s">
        <v>314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8"/>
      <c r="AY24" s="13">
        <v>220</v>
      </c>
      <c r="AZ24" s="233">
        <v>300</v>
      </c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5"/>
      <c r="BO24" s="229">
        <f>SUM(CD24:DH24)</f>
        <v>0</v>
      </c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1"/>
      <c r="CD24" s="240">
        <f>SUM(CD25:CQ26)</f>
        <v>0</v>
      </c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>
        <f>SUM(CR25:DE26)</f>
        <v>0</v>
      </c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62">
        <f>SUM(DF25:DF26)</f>
        <v>0</v>
      </c>
      <c r="DG24" s="62">
        <f>SUM(DG25:DG26)</f>
        <v>0</v>
      </c>
      <c r="DH24" s="157">
        <f>SUM(DH25:DH26)</f>
        <v>0</v>
      </c>
    </row>
    <row r="25" spans="1:112" s="46" customFormat="1" ht="15">
      <c r="A25" s="236" t="s">
        <v>440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8"/>
      <c r="AY25" s="13">
        <v>221</v>
      </c>
      <c r="AZ25" s="233">
        <v>340</v>
      </c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5"/>
      <c r="BO25" s="229">
        <f aca="true" t="shared" si="1" ref="BO25:BO30">SUM(CD25:DH25)</f>
        <v>0</v>
      </c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1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28">
        <f>'2.соц'!G11</f>
        <v>0</v>
      </c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157"/>
      <c r="DG25" s="157"/>
      <c r="DH25" s="157"/>
    </row>
    <row r="26" spans="1:112" s="46" customFormat="1" ht="15">
      <c r="A26" s="236" t="s">
        <v>441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8"/>
      <c r="AY26" s="13">
        <v>222</v>
      </c>
      <c r="AZ26" s="233">
        <v>360</v>
      </c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5"/>
      <c r="BO26" s="229">
        <f t="shared" si="1"/>
        <v>0</v>
      </c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28">
        <f>'2.соц'!G12</f>
        <v>0</v>
      </c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157"/>
      <c r="DG26" s="157"/>
      <c r="DH26" s="157"/>
    </row>
    <row r="27" spans="1:112" s="46" customFormat="1" ht="15">
      <c r="A27" s="236" t="s">
        <v>315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8"/>
      <c r="AY27" s="13">
        <v>230</v>
      </c>
      <c r="AZ27" s="233">
        <v>850</v>
      </c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5"/>
      <c r="BO27" s="229">
        <f t="shared" si="1"/>
        <v>484616.96</v>
      </c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1"/>
      <c r="CD27" s="240">
        <f>SUM(CD28:CQ30)</f>
        <v>388710</v>
      </c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>
        <f>SUM(CR28:DE30)</f>
        <v>0</v>
      </c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62">
        <f>SUM(DF28:DF30)</f>
        <v>0</v>
      </c>
      <c r="DG27" s="62">
        <f>SUM(DG28:DG30)</f>
        <v>95906.96</v>
      </c>
      <c r="DH27" s="157">
        <f>SUM(DH28:DH30)</f>
        <v>0</v>
      </c>
    </row>
    <row r="28" spans="1:112" s="46" customFormat="1" ht="32.25" customHeight="1">
      <c r="A28" s="236" t="s">
        <v>435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8"/>
      <c r="AY28" s="13">
        <v>231</v>
      </c>
      <c r="AZ28" s="233">
        <v>851</v>
      </c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5"/>
      <c r="BO28" s="229">
        <f t="shared" si="1"/>
        <v>481616.96</v>
      </c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1"/>
      <c r="CD28" s="232">
        <f>'3.налоги'!K6</f>
        <v>388710</v>
      </c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157"/>
      <c r="DG28" s="156">
        <f>'3.налоги'!K46</f>
        <v>92906.96</v>
      </c>
      <c r="DH28" s="157"/>
    </row>
    <row r="29" spans="1:112" s="46" customFormat="1" ht="15">
      <c r="A29" s="236" t="s">
        <v>436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8"/>
      <c r="AY29" s="13">
        <v>232</v>
      </c>
      <c r="AZ29" s="233">
        <v>852</v>
      </c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5"/>
      <c r="BO29" s="229">
        <f t="shared" si="1"/>
        <v>0</v>
      </c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1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28">
        <f>'3.налоги'!K3</f>
        <v>0</v>
      </c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157"/>
      <c r="DG29" s="156">
        <f>'3.налоги'!K47</f>
        <v>0</v>
      </c>
      <c r="DH29" s="157"/>
    </row>
    <row r="30" spans="1:112" s="46" customFormat="1" ht="15">
      <c r="A30" s="236" t="s">
        <v>437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8"/>
      <c r="AY30" s="13">
        <v>233</v>
      </c>
      <c r="AZ30" s="233">
        <v>853</v>
      </c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5"/>
      <c r="BO30" s="229">
        <f t="shared" si="1"/>
        <v>3000</v>
      </c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1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28">
        <f>'3.налоги'!K4</f>
        <v>0</v>
      </c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157"/>
      <c r="DG30" s="156">
        <f>'3.налоги'!K48</f>
        <v>3000</v>
      </c>
      <c r="DH30" s="157"/>
    </row>
    <row r="31" spans="1:112" s="46" customFormat="1" ht="15">
      <c r="A31" s="236" t="s">
        <v>316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8"/>
      <c r="AY31" s="13">
        <v>240</v>
      </c>
      <c r="AZ31" s="233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5"/>
      <c r="BO31" s="229">
        <f>SUM(CD31:DH31)</f>
        <v>0</v>
      </c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1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157"/>
      <c r="DG31" s="62"/>
      <c r="DH31" s="157"/>
    </row>
    <row r="32" spans="1:112" s="46" customFormat="1" ht="15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8"/>
      <c r="AY32" s="13"/>
      <c r="AZ32" s="233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5"/>
      <c r="BO32" s="229">
        <f>SUM(CD32:DH32)</f>
        <v>0</v>
      </c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1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157"/>
      <c r="DG32" s="62"/>
      <c r="DH32" s="157"/>
    </row>
    <row r="33" spans="1:112" s="46" customFormat="1" ht="35.25" customHeight="1">
      <c r="A33" s="236" t="s">
        <v>317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8"/>
      <c r="AY33" s="13">
        <v>250</v>
      </c>
      <c r="AZ33" s="233" t="s">
        <v>201</v>
      </c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5"/>
      <c r="BO33" s="229">
        <f aca="true" t="shared" si="2" ref="BO33:BO40">SUM(CD33:DH33)</f>
        <v>3800000</v>
      </c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1"/>
      <c r="CD33" s="232">
        <f>SUM(CD34:CQ39)</f>
        <v>0</v>
      </c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>
        <f>SUM(CR34:DE39)</f>
        <v>0</v>
      </c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157">
        <f>SUM(DF34:DF39)</f>
        <v>0</v>
      </c>
      <c r="DG33" s="157">
        <f>SUM(DG34:DG39)</f>
        <v>3800000</v>
      </c>
      <c r="DH33" s="157">
        <f>SUM(DH34:DH39)</f>
        <v>0</v>
      </c>
    </row>
    <row r="34" spans="1:112" s="46" customFormat="1" ht="15">
      <c r="A34" s="236" t="s">
        <v>431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8"/>
      <c r="AY34" s="13">
        <v>251</v>
      </c>
      <c r="AZ34" s="233">
        <v>111</v>
      </c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5"/>
      <c r="BO34" s="229">
        <f t="shared" si="2"/>
        <v>0</v>
      </c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1"/>
      <c r="CD34" s="232">
        <f>'5.прочие'!K3</f>
        <v>0</v>
      </c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28">
        <f>'5.прочие'!K43</f>
        <v>0</v>
      </c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157"/>
      <c r="DG34" s="156">
        <f>'5.прочие'!K101</f>
        <v>0</v>
      </c>
      <c r="DH34" s="157"/>
    </row>
    <row r="35" spans="1:112" s="46" customFormat="1" ht="30" customHeight="1">
      <c r="A35" s="236" t="s">
        <v>432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8"/>
      <c r="AY35" s="13">
        <v>252</v>
      </c>
      <c r="AZ35" s="233">
        <v>112</v>
      </c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5"/>
      <c r="BO35" s="229">
        <f t="shared" si="2"/>
        <v>0</v>
      </c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1"/>
      <c r="CD35" s="232">
        <f>'5.прочие'!K4</f>
        <v>0</v>
      </c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28">
        <f>'5.прочие'!K44</f>
        <v>0</v>
      </c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157"/>
      <c r="DG35" s="156">
        <f>'5.прочие'!K102</f>
        <v>0</v>
      </c>
      <c r="DH35" s="157"/>
    </row>
    <row r="36" spans="1:112" s="46" customFormat="1" ht="47.25" customHeight="1">
      <c r="A36" s="236" t="s">
        <v>434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13">
        <v>253</v>
      </c>
      <c r="AZ36" s="233">
        <v>119</v>
      </c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5"/>
      <c r="BO36" s="229">
        <f t="shared" si="2"/>
        <v>0</v>
      </c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1"/>
      <c r="CD36" s="232">
        <f>'5.прочие'!K5</f>
        <v>0</v>
      </c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28">
        <f>'5.прочие'!K45</f>
        <v>0</v>
      </c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157"/>
      <c r="DG36" s="156">
        <f>'5.прочие'!K103</f>
        <v>0</v>
      </c>
      <c r="DH36" s="157"/>
    </row>
    <row r="37" spans="1:112" s="46" customFormat="1" ht="45" customHeight="1">
      <c r="A37" s="236" t="s">
        <v>22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8"/>
      <c r="AY37" s="13">
        <v>254</v>
      </c>
      <c r="AZ37" s="233">
        <v>243</v>
      </c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5"/>
      <c r="BO37" s="229">
        <f t="shared" si="2"/>
        <v>0</v>
      </c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1"/>
      <c r="CD37" s="232">
        <f>'5.прочие'!K23</f>
        <v>0</v>
      </c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28">
        <f>'5.прочие'!K63</f>
        <v>0</v>
      </c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157"/>
      <c r="DG37" s="156">
        <f>'5.прочие'!K133</f>
        <v>0</v>
      </c>
      <c r="DH37" s="157"/>
    </row>
    <row r="38" spans="1:112" s="46" customFormat="1" ht="15">
      <c r="A38" s="236" t="s">
        <v>439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8"/>
      <c r="AY38" s="13">
        <v>255</v>
      </c>
      <c r="AZ38" s="233">
        <v>244</v>
      </c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5"/>
      <c r="BO38" s="229">
        <f t="shared" si="2"/>
        <v>3800000</v>
      </c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1"/>
      <c r="CD38" s="232">
        <f>'5.прочие'!K24</f>
        <v>0</v>
      </c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28">
        <f>'5.прочие'!K64</f>
        <v>0</v>
      </c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157"/>
      <c r="DG38" s="156">
        <f>'5.прочие'!K134</f>
        <v>3800000</v>
      </c>
      <c r="DH38" s="157"/>
    </row>
    <row r="39" spans="1:112" s="46" customFormat="1" ht="88.5" customHeight="1">
      <c r="A39" s="236" t="s">
        <v>442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8"/>
      <c r="AY39" s="13">
        <v>256</v>
      </c>
      <c r="AZ39" s="233">
        <v>831</v>
      </c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5"/>
      <c r="BO39" s="229">
        <f t="shared" si="2"/>
        <v>0</v>
      </c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1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28">
        <f>'5.прочие'!K157</f>
        <v>0</v>
      </c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157"/>
      <c r="DG39" s="156"/>
      <c r="DH39" s="157"/>
    </row>
    <row r="40" spans="1:112" s="46" customFormat="1" ht="15">
      <c r="A40" s="236" t="s">
        <v>318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8"/>
      <c r="AY40" s="13">
        <v>260</v>
      </c>
      <c r="AZ40" s="233" t="s">
        <v>201</v>
      </c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5"/>
      <c r="BO40" s="229">
        <f t="shared" si="2"/>
        <v>17185934.8875</v>
      </c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1"/>
      <c r="CD40" s="240">
        <f>SUM(CD41:CQ42)</f>
        <v>4941055.2575</v>
      </c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>
        <f>SUM(CR41:DE42)</f>
        <v>8167488.74</v>
      </c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157">
        <f>SUM(DF41:DF42)</f>
        <v>0</v>
      </c>
      <c r="DG40" s="62">
        <f>SUM(DG41:DG42)</f>
        <v>4077390.89</v>
      </c>
      <c r="DH40" s="157">
        <f>SUM(DH41:DH42)</f>
        <v>0</v>
      </c>
    </row>
    <row r="41" spans="1:112" s="46" customFormat="1" ht="48.75" customHeight="1">
      <c r="A41" s="236" t="s">
        <v>438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8"/>
      <c r="AY41" s="13">
        <v>261</v>
      </c>
      <c r="AZ41" s="233">
        <v>243</v>
      </c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5"/>
      <c r="BO41" s="229">
        <f aca="true" t="shared" si="3" ref="BO41:BO50">SUM(CD41:DH41)</f>
        <v>86900</v>
      </c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1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28">
        <f>'6.товары работы услуги'!K355</f>
        <v>86900</v>
      </c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157"/>
      <c r="DG41" s="156">
        <f>'6.товары работы услуги'!K1000</f>
        <v>0</v>
      </c>
      <c r="DH41" s="157"/>
    </row>
    <row r="42" spans="1:112" s="46" customFormat="1" ht="15">
      <c r="A42" s="236" t="s">
        <v>439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8"/>
      <c r="AY42" s="13">
        <v>262</v>
      </c>
      <c r="AZ42" s="233">
        <v>244</v>
      </c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5"/>
      <c r="BO42" s="229">
        <f>SUM(CD42:DH42)</f>
        <v>17099034.8875</v>
      </c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1"/>
      <c r="CD42" s="239">
        <f>'6.товары работы услуги'!K1</f>
        <v>4941055.2575</v>
      </c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28">
        <f>'6.товары работы услуги'!K503</f>
        <v>8080588.74</v>
      </c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157"/>
      <c r="DG42" s="156">
        <f>'6.товары работы услуги'!K999</f>
        <v>4077390.89</v>
      </c>
      <c r="DH42" s="157"/>
    </row>
    <row r="43" spans="1:112" s="46" customFormat="1" ht="15">
      <c r="A43" s="236" t="s">
        <v>200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8"/>
      <c r="AY43" s="13">
        <v>300</v>
      </c>
      <c r="AZ43" s="233" t="s">
        <v>201</v>
      </c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5"/>
      <c r="BO43" s="229">
        <f t="shared" si="3"/>
        <v>0</v>
      </c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1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62"/>
      <c r="DG43" s="62"/>
      <c r="DH43" s="157"/>
    </row>
    <row r="44" spans="1:112" s="46" customFormat="1" ht="15">
      <c r="A44" s="236" t="s">
        <v>319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8"/>
      <c r="AY44" s="13">
        <v>310</v>
      </c>
      <c r="AZ44" s="233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5"/>
      <c r="BO44" s="229">
        <f t="shared" si="3"/>
        <v>0</v>
      </c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1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62"/>
      <c r="DG44" s="62"/>
      <c r="DH44" s="157"/>
    </row>
    <row r="45" spans="1:112" s="46" customFormat="1" ht="15">
      <c r="A45" s="236" t="s">
        <v>320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  <c r="AY45" s="13">
        <v>320</v>
      </c>
      <c r="AZ45" s="233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5"/>
      <c r="BO45" s="229">
        <f t="shared" si="3"/>
        <v>0</v>
      </c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1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62"/>
      <c r="DG45" s="62"/>
      <c r="DH45" s="157"/>
    </row>
    <row r="46" spans="1:112" s="46" customFormat="1" ht="15">
      <c r="A46" s="236" t="s">
        <v>321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3">
        <v>400</v>
      </c>
      <c r="AZ46" s="233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5"/>
      <c r="BO46" s="229">
        <f t="shared" si="3"/>
        <v>0</v>
      </c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1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62"/>
      <c r="DG46" s="62"/>
      <c r="DH46" s="157"/>
    </row>
    <row r="47" spans="1:112" s="46" customFormat="1" ht="15">
      <c r="A47" s="236" t="s">
        <v>322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8"/>
      <c r="AY47" s="13">
        <v>410</v>
      </c>
      <c r="AZ47" s="233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5"/>
      <c r="BO47" s="229">
        <f t="shared" si="3"/>
        <v>0</v>
      </c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1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62"/>
      <c r="DG47" s="62"/>
      <c r="DH47" s="157"/>
    </row>
    <row r="48" spans="1:112" s="46" customFormat="1" ht="15">
      <c r="A48" s="236" t="s">
        <v>323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3">
        <v>420</v>
      </c>
      <c r="AZ48" s="233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5"/>
      <c r="BO48" s="229">
        <f t="shared" si="3"/>
        <v>0</v>
      </c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1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62"/>
      <c r="DG48" s="62"/>
      <c r="DH48" s="157"/>
    </row>
    <row r="49" spans="1:112" s="136" customFormat="1" ht="14.25">
      <c r="A49" s="242" t="s">
        <v>324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4"/>
      <c r="AY49" s="135">
        <v>500</v>
      </c>
      <c r="AZ49" s="245" t="s">
        <v>201</v>
      </c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7"/>
      <c r="BO49" s="248">
        <f t="shared" si="3"/>
        <v>531137.85</v>
      </c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50"/>
      <c r="CD49" s="272">
        <f>'1.зарплата'!K12+'6.товары работы услуги'!G11+'5.прочие'!G7+'5.прочие'!G27</f>
        <v>368540</v>
      </c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3">
        <f>'1.зарплата'!K213+'6.товары работы услуги'!G369+'6.товары работы услуги'!G502+'5.прочие'!G47+'5.прочие'!G67+'5.прочие'!G89</f>
        <v>0</v>
      </c>
      <c r="CS49" s="273"/>
      <c r="CT49" s="273"/>
      <c r="CU49" s="273"/>
      <c r="CV49" s="273"/>
      <c r="CW49" s="273"/>
      <c r="CX49" s="273"/>
      <c r="CY49" s="273"/>
      <c r="CZ49" s="273"/>
      <c r="DA49" s="273"/>
      <c r="DB49" s="273"/>
      <c r="DC49" s="273"/>
      <c r="DD49" s="273"/>
      <c r="DE49" s="273"/>
      <c r="DF49" s="159"/>
      <c r="DG49" s="158">
        <f>'1.зарплата'!K437+'3.налоги'!G50+'5.прочие'!G105+'5.прочие'!G137+'5.прочие'!G161+'6.товары работы услуги'!G1005</f>
        <v>162597.85</v>
      </c>
      <c r="DH49" s="159"/>
    </row>
    <row r="50" spans="1:112" s="46" customFormat="1" ht="15">
      <c r="A50" s="236" t="s">
        <v>325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3">
        <v>600</v>
      </c>
      <c r="AZ50" s="233" t="s">
        <v>201</v>
      </c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5"/>
      <c r="BO50" s="229">
        <f t="shared" si="3"/>
        <v>0</v>
      </c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1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157"/>
      <c r="DG50" s="156"/>
      <c r="DH50" s="157"/>
    </row>
  </sheetData>
  <sheetProtection/>
  <mergeCells count="226">
    <mergeCell ref="CR38:DE38"/>
    <mergeCell ref="A39:AX39"/>
    <mergeCell ref="AZ39:BN39"/>
    <mergeCell ref="BO39:CC39"/>
    <mergeCell ref="CD39:CQ39"/>
    <mergeCell ref="CR39:DE39"/>
    <mergeCell ref="A38:AX38"/>
    <mergeCell ref="AZ38:BN38"/>
    <mergeCell ref="BO38:CC38"/>
    <mergeCell ref="CD38:CQ38"/>
    <mergeCell ref="CR36:DE36"/>
    <mergeCell ref="A37:AX37"/>
    <mergeCell ref="AZ37:BN37"/>
    <mergeCell ref="BO37:CC37"/>
    <mergeCell ref="CD37:CQ37"/>
    <mergeCell ref="CR37:DE37"/>
    <mergeCell ref="A36:AX36"/>
    <mergeCell ref="AZ36:BN36"/>
    <mergeCell ref="BO36:CC36"/>
    <mergeCell ref="CD36:CQ36"/>
    <mergeCell ref="CR34:DE34"/>
    <mergeCell ref="A35:AX35"/>
    <mergeCell ref="AZ35:BN35"/>
    <mergeCell ref="BO35:CC35"/>
    <mergeCell ref="CD35:CQ35"/>
    <mergeCell ref="CR35:DE35"/>
    <mergeCell ref="A34:AX34"/>
    <mergeCell ref="AZ34:BN34"/>
    <mergeCell ref="BO34:CC34"/>
    <mergeCell ref="CD34:CQ34"/>
    <mergeCell ref="AY4:AY7"/>
    <mergeCell ref="A9:AX9"/>
    <mergeCell ref="A11:AX11"/>
    <mergeCell ref="A50:AX50"/>
    <mergeCell ref="A49:AX49"/>
    <mergeCell ref="A4:AX7"/>
    <mergeCell ref="A10:AX10"/>
    <mergeCell ref="A12:AX12"/>
    <mergeCell ref="A13:AX13"/>
    <mergeCell ref="A14:AX14"/>
    <mergeCell ref="DF6:DF7"/>
    <mergeCell ref="BO4:DH4"/>
    <mergeCell ref="CD5:DH5"/>
    <mergeCell ref="DG6:DH6"/>
    <mergeCell ref="AZ49:BN49"/>
    <mergeCell ref="BO49:CC49"/>
    <mergeCell ref="CD49:CQ49"/>
    <mergeCell ref="CR49:DE49"/>
    <mergeCell ref="AZ9:BN9"/>
    <mergeCell ref="BO9:CC9"/>
    <mergeCell ref="A2:DH2"/>
    <mergeCell ref="A8:AX8"/>
    <mergeCell ref="AZ8:BN8"/>
    <mergeCell ref="BO8:CC8"/>
    <mergeCell ref="CD8:CQ8"/>
    <mergeCell ref="CR8:DE8"/>
    <mergeCell ref="AZ4:BN7"/>
    <mergeCell ref="BO5:CC7"/>
    <mergeCell ref="CD6:CQ7"/>
    <mergeCell ref="CR6:DE7"/>
    <mergeCell ref="CD9:CQ9"/>
    <mergeCell ref="CR9:DE9"/>
    <mergeCell ref="AZ10:BN10"/>
    <mergeCell ref="BO10:CC10"/>
    <mergeCell ref="CD10:CQ10"/>
    <mergeCell ref="CR10:DE10"/>
    <mergeCell ref="AZ11:BN11"/>
    <mergeCell ref="BO11:CC11"/>
    <mergeCell ref="CD11:CQ11"/>
    <mergeCell ref="CR11:DE11"/>
    <mergeCell ref="AZ12:BN12"/>
    <mergeCell ref="BO12:CC12"/>
    <mergeCell ref="CD12:CQ12"/>
    <mergeCell ref="CR12:DE12"/>
    <mergeCell ref="BO15:CC15"/>
    <mergeCell ref="CD15:CQ15"/>
    <mergeCell ref="AZ13:BN13"/>
    <mergeCell ref="BO13:CC13"/>
    <mergeCell ref="CD13:CQ13"/>
    <mergeCell ref="CR13:DE13"/>
    <mergeCell ref="AZ14:BN14"/>
    <mergeCell ref="BO14:CC14"/>
    <mergeCell ref="CD14:CQ14"/>
    <mergeCell ref="CR14:DE14"/>
    <mergeCell ref="BO17:CC17"/>
    <mergeCell ref="CD17:CQ17"/>
    <mergeCell ref="CR15:DE15"/>
    <mergeCell ref="A16:AX16"/>
    <mergeCell ref="AZ16:BN16"/>
    <mergeCell ref="BO16:CC16"/>
    <mergeCell ref="CD16:CQ16"/>
    <mergeCell ref="CR16:DE16"/>
    <mergeCell ref="A15:AX15"/>
    <mergeCell ref="AZ15:BN15"/>
    <mergeCell ref="BO19:CC19"/>
    <mergeCell ref="CD19:CQ19"/>
    <mergeCell ref="CR17:DE17"/>
    <mergeCell ref="A18:AX18"/>
    <mergeCell ref="AZ18:BN18"/>
    <mergeCell ref="BO18:CC18"/>
    <mergeCell ref="CD18:CQ18"/>
    <mergeCell ref="CR18:DE18"/>
    <mergeCell ref="A17:AX17"/>
    <mergeCell ref="AZ17:BN17"/>
    <mergeCell ref="CR24:DE24"/>
    <mergeCell ref="BO25:CC25"/>
    <mergeCell ref="CR19:DE19"/>
    <mergeCell ref="A20:AX20"/>
    <mergeCell ref="AZ20:BN20"/>
    <mergeCell ref="BO20:CC20"/>
    <mergeCell ref="CD20:CQ20"/>
    <mergeCell ref="CR20:DE20"/>
    <mergeCell ref="A19:AX19"/>
    <mergeCell ref="AZ19:BN19"/>
    <mergeCell ref="A31:AX31"/>
    <mergeCell ref="AZ31:BN31"/>
    <mergeCell ref="BO31:CC31"/>
    <mergeCell ref="CD31:CQ31"/>
    <mergeCell ref="CR31:DE31"/>
    <mergeCell ref="A25:AX25"/>
    <mergeCell ref="AZ25:BN25"/>
    <mergeCell ref="CD25:CQ25"/>
    <mergeCell ref="CR25:DE25"/>
    <mergeCell ref="A27:AX27"/>
    <mergeCell ref="A32:AX32"/>
    <mergeCell ref="AZ32:BN32"/>
    <mergeCell ref="BO32:CC32"/>
    <mergeCell ref="CD32:CQ32"/>
    <mergeCell ref="CR32:DE32"/>
    <mergeCell ref="BO28:CC28"/>
    <mergeCell ref="AZ29:BN29"/>
    <mergeCell ref="BO29:CC29"/>
    <mergeCell ref="CD29:CQ29"/>
    <mergeCell ref="CR29:DE29"/>
    <mergeCell ref="CD41:CQ41"/>
    <mergeCell ref="AZ27:BN27"/>
    <mergeCell ref="BO27:CC27"/>
    <mergeCell ref="CR33:DE33"/>
    <mergeCell ref="A40:AX40"/>
    <mergeCell ref="AZ40:BN40"/>
    <mergeCell ref="BO40:CC40"/>
    <mergeCell ref="CD40:CQ40"/>
    <mergeCell ref="CR40:DE40"/>
    <mergeCell ref="A33:AX33"/>
    <mergeCell ref="CD44:CQ44"/>
    <mergeCell ref="CR41:DE41"/>
    <mergeCell ref="A43:AX43"/>
    <mergeCell ref="AZ43:BN43"/>
    <mergeCell ref="BO43:CC43"/>
    <mergeCell ref="CD43:CQ43"/>
    <mergeCell ref="CR43:DE43"/>
    <mergeCell ref="A41:AX41"/>
    <mergeCell ref="AZ41:BN41"/>
    <mergeCell ref="BO41:CC41"/>
    <mergeCell ref="A47:AX47"/>
    <mergeCell ref="CR44:DE44"/>
    <mergeCell ref="A45:AX45"/>
    <mergeCell ref="AZ45:BN45"/>
    <mergeCell ref="BO45:CC45"/>
    <mergeCell ref="CD45:CQ45"/>
    <mergeCell ref="CR45:DE45"/>
    <mergeCell ref="A44:AX44"/>
    <mergeCell ref="AZ44:BN44"/>
    <mergeCell ref="BO44:CC44"/>
    <mergeCell ref="CD46:CQ46"/>
    <mergeCell ref="CR46:DE46"/>
    <mergeCell ref="AZ47:BN47"/>
    <mergeCell ref="BO47:CC47"/>
    <mergeCell ref="CD47:CQ47"/>
    <mergeCell ref="CR47:DE47"/>
    <mergeCell ref="CD48:CQ48"/>
    <mergeCell ref="CR48:DE48"/>
    <mergeCell ref="A22:AX22"/>
    <mergeCell ref="AZ22:BN22"/>
    <mergeCell ref="BO22:CC22"/>
    <mergeCell ref="CD22:CQ22"/>
    <mergeCell ref="CR22:DE22"/>
    <mergeCell ref="A46:AX46"/>
    <mergeCell ref="AZ46:BN46"/>
    <mergeCell ref="BO46:CC46"/>
    <mergeCell ref="A29:AX29"/>
    <mergeCell ref="AZ50:BN50"/>
    <mergeCell ref="BO50:CC50"/>
    <mergeCell ref="A42:AX42"/>
    <mergeCell ref="AZ42:BN42"/>
    <mergeCell ref="BO42:CC42"/>
    <mergeCell ref="A30:AX30"/>
    <mergeCell ref="A48:AX48"/>
    <mergeCell ref="AZ48:BN48"/>
    <mergeCell ref="BO48:CC48"/>
    <mergeCell ref="CD50:CQ50"/>
    <mergeCell ref="CR50:DE50"/>
    <mergeCell ref="CD23:CQ23"/>
    <mergeCell ref="CR23:DE23"/>
    <mergeCell ref="CD27:CQ27"/>
    <mergeCell ref="CD30:CQ30"/>
    <mergeCell ref="CR26:DE26"/>
    <mergeCell ref="CR27:DE27"/>
    <mergeCell ref="CD42:CQ42"/>
    <mergeCell ref="CR42:DE42"/>
    <mergeCell ref="CR21:DE21"/>
    <mergeCell ref="CD28:CQ28"/>
    <mergeCell ref="A26:AX26"/>
    <mergeCell ref="AZ26:BN26"/>
    <mergeCell ref="BO26:CC26"/>
    <mergeCell ref="CD26:CQ26"/>
    <mergeCell ref="A23:AX23"/>
    <mergeCell ref="AZ23:BN23"/>
    <mergeCell ref="BO23:CC23"/>
    <mergeCell ref="A24:AX24"/>
    <mergeCell ref="A28:AX28"/>
    <mergeCell ref="AZ28:BN28"/>
    <mergeCell ref="A21:AX21"/>
    <mergeCell ref="AZ21:BN21"/>
    <mergeCell ref="BO21:CC21"/>
    <mergeCell ref="CD21:CQ21"/>
    <mergeCell ref="AZ24:BN24"/>
    <mergeCell ref="BO24:CC24"/>
    <mergeCell ref="CD24:CQ24"/>
    <mergeCell ref="CR30:DE30"/>
    <mergeCell ref="CR28:DE28"/>
    <mergeCell ref="BO33:CC33"/>
    <mergeCell ref="CD33:CQ33"/>
    <mergeCell ref="AZ30:BN30"/>
    <mergeCell ref="BO30:CC30"/>
    <mergeCell ref="AZ33:BN33"/>
  </mergeCells>
  <printOptions/>
  <pageMargins left="0.7086614173228347" right="0.7086614173228347" top="0.5511811023622047" bottom="0.7480314960629921" header="0.31496062992125984" footer="0.31496062992125984"/>
  <pageSetup fitToHeight="2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0"/>
  <sheetViews>
    <sheetView tabSelected="1" view="pageBreakPreview" zoomScale="60" zoomScalePageLayoutView="0" workbookViewId="0" topLeftCell="A1">
      <selection activeCell="L18" sqref="L18"/>
    </sheetView>
  </sheetViews>
  <sheetFormatPr defaultColWidth="9.00390625" defaultRowHeight="12.75"/>
  <cols>
    <col min="1" max="1" width="26.375" style="48" customWidth="1"/>
    <col min="2" max="3" width="9.625" style="48" customWidth="1"/>
    <col min="4" max="11" width="14.875" style="48" customWidth="1"/>
    <col min="12" max="12" width="16.625" style="48" customWidth="1"/>
    <col min="13" max="17" width="14.875" style="48" customWidth="1"/>
    <col min="18" max="16384" width="9.125" style="48" customWidth="1"/>
  </cols>
  <sheetData>
    <row r="1" ht="15">
      <c r="L1" s="123" t="s">
        <v>18</v>
      </c>
    </row>
    <row r="2" spans="1:12" s="54" customFormat="1" ht="14.25" customHeight="1">
      <c r="A2" s="278" t="s">
        <v>327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ht="10.5" customHeight="1"/>
    <row r="4" spans="1:12" ht="17.25" customHeight="1">
      <c r="A4" s="279" t="s">
        <v>192</v>
      </c>
      <c r="B4" s="279" t="s">
        <v>296</v>
      </c>
      <c r="C4" s="279" t="s">
        <v>328</v>
      </c>
      <c r="D4" s="288" t="s">
        <v>332</v>
      </c>
      <c r="E4" s="288"/>
      <c r="F4" s="288"/>
      <c r="G4" s="288"/>
      <c r="H4" s="288"/>
      <c r="I4" s="288"/>
      <c r="J4" s="288"/>
      <c r="K4" s="288"/>
      <c r="L4" s="288"/>
    </row>
    <row r="5" spans="1:12" ht="15">
      <c r="A5" s="280"/>
      <c r="B5" s="280"/>
      <c r="C5" s="280"/>
      <c r="D5" s="282" t="s">
        <v>329</v>
      </c>
      <c r="E5" s="283"/>
      <c r="F5" s="284"/>
      <c r="G5" s="289" t="s">
        <v>196</v>
      </c>
      <c r="H5" s="289"/>
      <c r="I5" s="289"/>
      <c r="J5" s="289"/>
      <c r="K5" s="289"/>
      <c r="L5" s="289"/>
    </row>
    <row r="6" spans="1:12" s="50" customFormat="1" ht="84" customHeight="1">
      <c r="A6" s="280"/>
      <c r="B6" s="280"/>
      <c r="C6" s="280"/>
      <c r="D6" s="285"/>
      <c r="E6" s="286"/>
      <c r="F6" s="287"/>
      <c r="G6" s="288" t="s">
        <v>330</v>
      </c>
      <c r="H6" s="288"/>
      <c r="I6" s="288"/>
      <c r="J6" s="288" t="s">
        <v>331</v>
      </c>
      <c r="K6" s="288"/>
      <c r="L6" s="288"/>
    </row>
    <row r="7" spans="1:12" s="50" customFormat="1" ht="60">
      <c r="A7" s="281"/>
      <c r="B7" s="281"/>
      <c r="C7" s="281"/>
      <c r="D7" s="52" t="s">
        <v>595</v>
      </c>
      <c r="E7" s="52" t="s">
        <v>596</v>
      </c>
      <c r="F7" s="52" t="s">
        <v>597</v>
      </c>
      <c r="G7" s="52" t="s">
        <v>595</v>
      </c>
      <c r="H7" s="52" t="s">
        <v>596</v>
      </c>
      <c r="I7" s="52" t="s">
        <v>597</v>
      </c>
      <c r="J7" s="52" t="s">
        <v>595</v>
      </c>
      <c r="K7" s="52" t="s">
        <v>596</v>
      </c>
      <c r="L7" s="52" t="s">
        <v>597</v>
      </c>
    </row>
    <row r="8" spans="1:12" s="49" customFormat="1" ht="1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</row>
    <row r="9" spans="1:12" ht="45">
      <c r="A9" s="51" t="s">
        <v>333</v>
      </c>
      <c r="B9" s="55" t="s">
        <v>334</v>
      </c>
      <c r="C9" s="52" t="s">
        <v>199</v>
      </c>
      <c r="D9" s="179">
        <f>D10+D14</f>
        <v>17185934.89</v>
      </c>
      <c r="E9" s="179">
        <f aca="true" t="shared" si="0" ref="E9:L9">E10+E14</f>
        <v>9480993.04</v>
      </c>
      <c r="F9" s="179">
        <f t="shared" si="0"/>
        <v>9685193.04</v>
      </c>
      <c r="G9" s="179">
        <f t="shared" si="0"/>
        <v>0</v>
      </c>
      <c r="H9" s="179">
        <f t="shared" si="0"/>
        <v>0</v>
      </c>
      <c r="I9" s="179">
        <f t="shared" si="0"/>
        <v>0</v>
      </c>
      <c r="J9" s="179">
        <f t="shared" si="0"/>
        <v>17185934.89</v>
      </c>
      <c r="K9" s="179">
        <f t="shared" si="0"/>
        <v>9480993.04</v>
      </c>
      <c r="L9" s="179">
        <f t="shared" si="0"/>
        <v>9685193.04</v>
      </c>
    </row>
    <row r="10" spans="1:12" ht="60">
      <c r="A10" s="51" t="s">
        <v>335</v>
      </c>
      <c r="B10" s="55" t="s">
        <v>336</v>
      </c>
      <c r="C10" s="52" t="s">
        <v>199</v>
      </c>
      <c r="D10" s="56"/>
      <c r="E10" s="56"/>
      <c r="F10" s="56"/>
      <c r="G10" s="179"/>
      <c r="H10" s="179"/>
      <c r="I10" s="179"/>
      <c r="J10" s="179"/>
      <c r="K10" s="179"/>
      <c r="L10" s="179"/>
    </row>
    <row r="11" spans="1:12" ht="15" hidden="1">
      <c r="A11" s="51" t="s">
        <v>193</v>
      </c>
      <c r="B11" s="55" t="s">
        <v>199</v>
      </c>
      <c r="C11" s="52"/>
      <c r="D11" s="56"/>
      <c r="E11" s="56"/>
      <c r="F11" s="56"/>
      <c r="G11" s="179"/>
      <c r="H11" s="179"/>
      <c r="I11" s="179"/>
      <c r="J11" s="179"/>
      <c r="K11" s="179"/>
      <c r="L11" s="179"/>
    </row>
    <row r="12" spans="1:12" ht="15" hidden="1">
      <c r="A12" s="51" t="s">
        <v>337</v>
      </c>
      <c r="B12" s="55" t="s">
        <v>339</v>
      </c>
      <c r="C12" s="52"/>
      <c r="D12" s="56"/>
      <c r="E12" s="56"/>
      <c r="F12" s="56"/>
      <c r="G12" s="179"/>
      <c r="H12" s="179"/>
      <c r="I12" s="179"/>
      <c r="J12" s="179"/>
      <c r="K12" s="179"/>
      <c r="L12" s="179"/>
    </row>
    <row r="13" spans="1:12" ht="15" hidden="1">
      <c r="A13" s="51" t="s">
        <v>338</v>
      </c>
      <c r="B13" s="55" t="s">
        <v>340</v>
      </c>
      <c r="C13" s="52"/>
      <c r="D13" s="56"/>
      <c r="E13" s="56"/>
      <c r="F13" s="56"/>
      <c r="G13" s="179"/>
      <c r="H13" s="179"/>
      <c r="I13" s="179"/>
      <c r="J13" s="179"/>
      <c r="K13" s="179"/>
      <c r="L13" s="179"/>
    </row>
    <row r="14" spans="1:12" ht="45">
      <c r="A14" s="51" t="s">
        <v>341</v>
      </c>
      <c r="B14" s="55" t="s">
        <v>342</v>
      </c>
      <c r="C14" s="52" t="s">
        <v>199</v>
      </c>
      <c r="D14" s="179">
        <f>G14+J14</f>
        <v>17185934.89</v>
      </c>
      <c r="E14" s="179">
        <f>H14+K14</f>
        <v>9480993.04</v>
      </c>
      <c r="F14" s="179">
        <f>I14+L14</f>
        <v>9685193.04</v>
      </c>
      <c r="G14" s="179"/>
      <c r="H14" s="179"/>
      <c r="I14" s="179"/>
      <c r="J14" s="179">
        <v>17185934.89</v>
      </c>
      <c r="K14" s="179">
        <v>9480993.04</v>
      </c>
      <c r="L14" s="179">
        <v>9685193.04</v>
      </c>
    </row>
    <row r="15" spans="1:12" ht="15" hidden="1">
      <c r="A15" s="51" t="s">
        <v>193</v>
      </c>
      <c r="B15" s="55" t="s">
        <v>199</v>
      </c>
      <c r="C15" s="52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" hidden="1">
      <c r="A16" s="51" t="s">
        <v>337</v>
      </c>
      <c r="B16" s="55" t="s">
        <v>343</v>
      </c>
      <c r="C16" s="52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5" hidden="1">
      <c r="A17" s="51" t="s">
        <v>338</v>
      </c>
      <c r="B17" s="55" t="s">
        <v>344</v>
      </c>
      <c r="C17" s="52"/>
      <c r="D17" s="56"/>
      <c r="E17" s="56"/>
      <c r="F17" s="56"/>
      <c r="G17" s="56"/>
      <c r="H17" s="56"/>
      <c r="I17" s="56"/>
      <c r="J17" s="56"/>
      <c r="K17" s="56"/>
      <c r="L17" s="56"/>
    </row>
    <row r="19" spans="4:6" ht="26.25" customHeight="1">
      <c r="D19" s="277"/>
      <c r="E19" s="277"/>
      <c r="F19" s="277"/>
    </row>
    <row r="20" spans="4:6" ht="15">
      <c r="D20" s="178"/>
      <c r="E20" s="178"/>
      <c r="F20" s="178"/>
    </row>
  </sheetData>
  <sheetProtection/>
  <mergeCells count="10">
    <mergeCell ref="D19:F19"/>
    <mergeCell ref="A2:L2"/>
    <mergeCell ref="A4:A7"/>
    <mergeCell ref="B4:B7"/>
    <mergeCell ref="C4:C7"/>
    <mergeCell ref="D5:F6"/>
    <mergeCell ref="G6:I6"/>
    <mergeCell ref="J6:L6"/>
    <mergeCell ref="D4:L4"/>
    <mergeCell ref="G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60" zoomScalePageLayoutView="0" workbookViewId="0" topLeftCell="A1">
      <selection activeCell="D15" sqref="D15"/>
    </sheetView>
  </sheetViews>
  <sheetFormatPr defaultColWidth="9.00390625" defaultRowHeight="12.75"/>
  <cols>
    <col min="1" max="1" width="49.625" style="48" customWidth="1"/>
    <col min="2" max="2" width="17.75390625" style="48" customWidth="1"/>
    <col min="3" max="3" width="1.75390625" style="48" customWidth="1"/>
    <col min="4" max="4" width="25.00390625" style="48" customWidth="1"/>
    <col min="5" max="9" width="14.875" style="48" customWidth="1"/>
    <col min="10" max="16384" width="9.125" style="48" customWidth="1"/>
  </cols>
  <sheetData>
    <row r="1" ht="17.25" customHeight="1">
      <c r="D1" s="123" t="s">
        <v>19</v>
      </c>
    </row>
    <row r="2" spans="1:4" s="54" customFormat="1" ht="14.25" customHeight="1">
      <c r="A2" s="278" t="s">
        <v>348</v>
      </c>
      <c r="B2" s="278"/>
      <c r="C2" s="278"/>
      <c r="D2" s="278"/>
    </row>
    <row r="3" ht="10.5" customHeight="1"/>
    <row r="4" spans="1:4" ht="17.25" customHeight="1">
      <c r="A4" s="279" t="s">
        <v>192</v>
      </c>
      <c r="B4" s="279" t="s">
        <v>296</v>
      </c>
      <c r="C4" s="282" t="s">
        <v>349</v>
      </c>
      <c r="D4" s="284"/>
    </row>
    <row r="5" spans="1:4" ht="15" customHeight="1">
      <c r="A5" s="280"/>
      <c r="B5" s="280"/>
      <c r="C5" s="292"/>
      <c r="D5" s="293"/>
    </row>
    <row r="6" spans="1:4" s="50" customFormat="1" ht="34.5" customHeight="1">
      <c r="A6" s="280"/>
      <c r="B6" s="280"/>
      <c r="C6" s="292"/>
      <c r="D6" s="293"/>
    </row>
    <row r="7" spans="1:4" s="50" customFormat="1" ht="15">
      <c r="A7" s="281"/>
      <c r="B7" s="281"/>
      <c r="C7" s="285"/>
      <c r="D7" s="287"/>
    </row>
    <row r="8" spans="1:4" s="49" customFormat="1" ht="15">
      <c r="A8" s="53">
        <v>1</v>
      </c>
      <c r="B8" s="53">
        <v>2</v>
      </c>
      <c r="C8" s="294">
        <v>3</v>
      </c>
      <c r="D8" s="295"/>
    </row>
    <row r="9" spans="1:4" ht="15">
      <c r="A9" s="51" t="s">
        <v>350</v>
      </c>
      <c r="B9" s="55" t="s">
        <v>345</v>
      </c>
      <c r="C9" s="290"/>
      <c r="D9" s="291"/>
    </row>
    <row r="10" spans="1:4" ht="60">
      <c r="A10" s="51" t="s">
        <v>351</v>
      </c>
      <c r="B10" s="55" t="s">
        <v>346</v>
      </c>
      <c r="C10" s="290"/>
      <c r="D10" s="291"/>
    </row>
    <row r="11" spans="1:4" ht="30">
      <c r="A11" s="51" t="s">
        <v>352</v>
      </c>
      <c r="B11" s="55" t="s">
        <v>347</v>
      </c>
      <c r="C11" s="290"/>
      <c r="D11" s="291"/>
    </row>
    <row r="14" spans="1:4" ht="15">
      <c r="A14" s="48" t="s">
        <v>353</v>
      </c>
      <c r="B14" s="58"/>
      <c r="C14" s="57"/>
      <c r="D14" s="58" t="s">
        <v>578</v>
      </c>
    </row>
    <row r="15" spans="2:4" ht="15">
      <c r="B15" s="50" t="s">
        <v>197</v>
      </c>
      <c r="C15" s="50"/>
      <c r="D15" s="50" t="s">
        <v>198</v>
      </c>
    </row>
    <row r="17" spans="1:4" ht="15">
      <c r="A17" s="48" t="s">
        <v>354</v>
      </c>
      <c r="B17" s="58"/>
      <c r="C17" s="57"/>
      <c r="D17" s="58" t="s">
        <v>503</v>
      </c>
    </row>
    <row r="20" spans="1:4" ht="15">
      <c r="A20" s="48" t="s">
        <v>355</v>
      </c>
      <c r="B20" s="57"/>
      <c r="C20" s="57"/>
      <c r="D20" s="57"/>
    </row>
    <row r="21" ht="15">
      <c r="A21" s="48" t="s">
        <v>356</v>
      </c>
    </row>
  </sheetData>
  <sheetProtection/>
  <mergeCells count="8">
    <mergeCell ref="C9:D9"/>
    <mergeCell ref="C10:D10"/>
    <mergeCell ref="C11:D11"/>
    <mergeCell ref="A2:D2"/>
    <mergeCell ref="A4:A7"/>
    <mergeCell ref="B4:B7"/>
    <mergeCell ref="C4:D7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498"/>
  <sheetViews>
    <sheetView view="pageBreakPreview" zoomScale="60" zoomScaleNormal="85" zoomScalePageLayoutView="0" workbookViewId="0" topLeftCell="A424">
      <selection activeCell="K431" sqref="K431"/>
    </sheetView>
  </sheetViews>
  <sheetFormatPr defaultColWidth="9.00390625" defaultRowHeight="12.75"/>
  <cols>
    <col min="1" max="1" width="5.125" style="1" customWidth="1"/>
    <col min="2" max="2" width="31.375" style="1" customWidth="1"/>
    <col min="3" max="3" width="12.625" style="1" customWidth="1"/>
    <col min="4" max="4" width="13.875" style="1" customWidth="1"/>
    <col min="5" max="5" width="16.375" style="1" customWidth="1"/>
    <col min="6" max="9" width="13.875" style="1" customWidth="1"/>
    <col min="10" max="10" width="16.75390625" style="1" customWidth="1"/>
    <col min="11" max="11" width="15.875" style="115" customWidth="1"/>
    <col min="12" max="12" width="8.375" style="67" customWidth="1"/>
    <col min="13" max="13" width="7.875" style="68" customWidth="1"/>
    <col min="14" max="14" width="17.25390625" style="68" customWidth="1"/>
    <col min="15" max="15" width="13.625" style="67" customWidth="1"/>
    <col min="16" max="16" width="10.75390625" style="1" customWidth="1"/>
    <col min="17" max="17" width="37.25390625" style="1" customWidth="1"/>
    <col min="18" max="16384" width="9.125" style="1" customWidth="1"/>
  </cols>
  <sheetData>
    <row r="1" spans="1:17" ht="15" customHeight="1">
      <c r="A1" s="307" t="s">
        <v>357</v>
      </c>
      <c r="B1" s="307"/>
      <c r="C1" s="307"/>
      <c r="D1" s="307"/>
      <c r="E1" s="307"/>
      <c r="F1" s="307"/>
      <c r="G1" s="307"/>
      <c r="H1" s="307"/>
      <c r="I1" s="307"/>
      <c r="J1" s="307"/>
      <c r="K1" s="119"/>
      <c r="L1" s="71"/>
      <c r="M1" s="72"/>
      <c r="N1" s="72"/>
      <c r="O1" s="71"/>
      <c r="P1" s="10"/>
      <c r="Q1" s="10"/>
    </row>
    <row r="2" spans="11:17" ht="15">
      <c r="K2" s="118"/>
      <c r="L2" s="71"/>
      <c r="M2" s="72"/>
      <c r="N2" s="72"/>
      <c r="O2" s="71"/>
      <c r="P2" s="10"/>
      <c r="Q2" s="10"/>
    </row>
    <row r="3" spans="1:17" ht="15">
      <c r="A3" s="308" t="s">
        <v>370</v>
      </c>
      <c r="B3" s="308"/>
      <c r="C3" s="308"/>
      <c r="D3" s="308"/>
      <c r="E3" s="308"/>
      <c r="F3" s="308"/>
      <c r="G3" s="308"/>
      <c r="H3" s="308"/>
      <c r="I3" s="308"/>
      <c r="J3" s="308"/>
      <c r="K3" s="118"/>
      <c r="L3" s="71"/>
      <c r="M3" s="72"/>
      <c r="N3" s="72"/>
      <c r="O3" s="71"/>
      <c r="P3" s="10"/>
      <c r="Q3" s="10"/>
    </row>
    <row r="4" spans="1:17" ht="15">
      <c r="A4" s="1" t="s">
        <v>424</v>
      </c>
      <c r="C4" s="66">
        <v>210</v>
      </c>
      <c r="K4" s="137">
        <v>8855400</v>
      </c>
      <c r="L4" s="138">
        <v>130</v>
      </c>
      <c r="M4" s="139" t="s">
        <v>128</v>
      </c>
      <c r="N4" s="139" t="s">
        <v>462</v>
      </c>
      <c r="O4" s="93">
        <f>K23+K34+K78+K89+K122</f>
        <v>46588739.7</v>
      </c>
      <c r="P4" s="101">
        <v>111</v>
      </c>
      <c r="Q4" s="92" t="s">
        <v>444</v>
      </c>
    </row>
    <row r="5" spans="1:17" ht="15">
      <c r="A5" s="1" t="s">
        <v>425</v>
      </c>
      <c r="D5" s="65" t="s">
        <v>443</v>
      </c>
      <c r="E5" s="65"/>
      <c r="F5" s="65"/>
      <c r="G5" s="65"/>
      <c r="H5" s="65"/>
      <c r="I5" s="65"/>
      <c r="J5" s="4"/>
      <c r="K5" s="140"/>
      <c r="L5" s="138">
        <v>130</v>
      </c>
      <c r="M5" s="139"/>
      <c r="N5" s="139" t="s">
        <v>463</v>
      </c>
      <c r="O5" s="93">
        <f>K142+K146+K150+K154+K158+K162+K166</f>
        <v>0</v>
      </c>
      <c r="P5" s="101">
        <v>112</v>
      </c>
      <c r="Q5" s="92" t="s">
        <v>445</v>
      </c>
    </row>
    <row r="6" spans="11:17" ht="15">
      <c r="K6" s="137"/>
      <c r="L6" s="138">
        <v>130</v>
      </c>
      <c r="M6" s="139"/>
      <c r="N6" s="139" t="s">
        <v>465</v>
      </c>
      <c r="O6" s="93">
        <f>K176+K179+K182+K185+K188+K194+K197+K200+K203+K191</f>
        <v>13958500.3</v>
      </c>
      <c r="P6" s="101">
        <v>119</v>
      </c>
      <c r="Q6" s="92" t="s">
        <v>446</v>
      </c>
    </row>
    <row r="7" spans="1:17" ht="15">
      <c r="A7" s="309" t="s">
        <v>360</v>
      </c>
      <c r="B7" s="309"/>
      <c r="C7" s="309"/>
      <c r="D7" s="309"/>
      <c r="E7" s="309"/>
      <c r="F7" s="309"/>
      <c r="G7" s="309"/>
      <c r="H7" s="309"/>
      <c r="I7" s="309"/>
      <c r="J7" s="309"/>
      <c r="K7" s="137"/>
      <c r="L7" s="138">
        <v>130</v>
      </c>
      <c r="M7" s="139"/>
      <c r="N7" s="139" t="s">
        <v>464</v>
      </c>
      <c r="O7" s="93">
        <f>K131</f>
        <v>0</v>
      </c>
      <c r="P7" s="101">
        <v>113</v>
      </c>
      <c r="Q7" s="101"/>
    </row>
    <row r="8" spans="11:17" ht="15">
      <c r="K8" s="137">
        <v>42667100</v>
      </c>
      <c r="L8" s="138">
        <v>130</v>
      </c>
      <c r="M8" s="139" t="s">
        <v>129</v>
      </c>
      <c r="N8" s="139" t="s">
        <v>466</v>
      </c>
      <c r="O8" s="93"/>
      <c r="P8" s="101"/>
      <c r="Q8" s="101"/>
    </row>
    <row r="9" spans="1:18" ht="90" customHeight="1">
      <c r="A9" s="288" t="s">
        <v>361</v>
      </c>
      <c r="B9" s="288" t="s">
        <v>362</v>
      </c>
      <c r="C9" s="288" t="s">
        <v>369</v>
      </c>
      <c r="D9" s="288" t="s">
        <v>363</v>
      </c>
      <c r="E9" s="288"/>
      <c r="F9" s="288"/>
      <c r="G9" s="288"/>
      <c r="H9" s="288" t="s">
        <v>367</v>
      </c>
      <c r="I9" s="288" t="s">
        <v>368</v>
      </c>
      <c r="J9" s="288" t="s">
        <v>377</v>
      </c>
      <c r="K9" s="137">
        <v>8656200</v>
      </c>
      <c r="L9" s="138">
        <v>130</v>
      </c>
      <c r="M9" s="139" t="s">
        <v>130</v>
      </c>
      <c r="N9" s="139" t="s">
        <v>467</v>
      </c>
      <c r="O9" s="93"/>
      <c r="P9" s="101"/>
      <c r="Q9" s="101"/>
      <c r="R9" s="4"/>
    </row>
    <row r="10" spans="1:18" ht="15">
      <c r="A10" s="288"/>
      <c r="B10" s="288"/>
      <c r="C10" s="288"/>
      <c r="D10" s="288" t="s">
        <v>299</v>
      </c>
      <c r="E10" s="288" t="s">
        <v>196</v>
      </c>
      <c r="F10" s="288"/>
      <c r="G10" s="288"/>
      <c r="H10" s="288"/>
      <c r="I10" s="288"/>
      <c r="J10" s="288"/>
      <c r="K10" s="137"/>
      <c r="L10" s="138">
        <v>130</v>
      </c>
      <c r="M10" s="139" t="s">
        <v>570</v>
      </c>
      <c r="N10" s="139" t="s">
        <v>466</v>
      </c>
      <c r="O10" s="93"/>
      <c r="P10" s="101"/>
      <c r="Q10" s="101"/>
      <c r="R10" s="4"/>
    </row>
    <row r="11" spans="1:18" ht="60">
      <c r="A11" s="288"/>
      <c r="B11" s="288"/>
      <c r="C11" s="288"/>
      <c r="D11" s="288"/>
      <c r="E11" s="52" t="s">
        <v>364</v>
      </c>
      <c r="F11" s="52" t="s">
        <v>365</v>
      </c>
      <c r="G11" s="52" t="s">
        <v>366</v>
      </c>
      <c r="H11" s="288"/>
      <c r="I11" s="288"/>
      <c r="J11" s="288"/>
      <c r="K11" s="137"/>
      <c r="L11" s="138">
        <v>130</v>
      </c>
      <c r="M11" s="139"/>
      <c r="N11" s="139" t="s">
        <v>467</v>
      </c>
      <c r="O11" s="93"/>
      <c r="P11" s="101"/>
      <c r="Q11" s="101"/>
      <c r="R11" s="4"/>
    </row>
    <row r="12" spans="1:17" s="59" customFormat="1" ht="1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137">
        <f>273175.15+70000+25364.85</f>
        <v>368540</v>
      </c>
      <c r="L12" s="138">
        <v>550</v>
      </c>
      <c r="M12" s="139">
        <v>800000</v>
      </c>
      <c r="N12" s="139"/>
      <c r="O12" s="93"/>
      <c r="P12" s="101"/>
      <c r="Q12" s="101"/>
    </row>
    <row r="13" spans="1:17" s="59" customFormat="1" ht="15">
      <c r="A13" s="298" t="s">
        <v>131</v>
      </c>
      <c r="B13" s="299"/>
      <c r="C13" s="299"/>
      <c r="D13" s="299"/>
      <c r="E13" s="299"/>
      <c r="F13" s="299"/>
      <c r="G13" s="299"/>
      <c r="H13" s="299"/>
      <c r="I13" s="299"/>
      <c r="J13" s="300"/>
      <c r="K13" s="141">
        <f>SUM(K4:K12)</f>
        <v>60547240</v>
      </c>
      <c r="L13" s="142"/>
      <c r="M13" s="142"/>
      <c r="N13" s="142"/>
      <c r="O13" s="95">
        <f>SUM(O4:O12)</f>
        <v>60547240</v>
      </c>
      <c r="P13" s="102"/>
      <c r="Q13" s="102"/>
    </row>
    <row r="14" spans="1:12" ht="15">
      <c r="A14" s="60"/>
      <c r="B14" s="75" t="s">
        <v>447</v>
      </c>
      <c r="C14" s="63">
        <v>1.5</v>
      </c>
      <c r="D14" s="61">
        <f>SUM(E14:G14)</f>
        <v>51345</v>
      </c>
      <c r="E14" s="61">
        <v>46345</v>
      </c>
      <c r="F14" s="61"/>
      <c r="G14" s="61">
        <v>5000</v>
      </c>
      <c r="H14" s="61"/>
      <c r="I14" s="61">
        <v>1.15</v>
      </c>
      <c r="J14" s="61">
        <f>C14*D14*(1+H14/100)*I14*12</f>
        <v>1062841.5</v>
      </c>
      <c r="K14" s="116"/>
      <c r="L14" s="70"/>
    </row>
    <row r="15" spans="1:11" ht="15">
      <c r="A15" s="60"/>
      <c r="B15" s="76" t="s">
        <v>448</v>
      </c>
      <c r="C15" s="63"/>
      <c r="D15" s="61">
        <f aca="true" t="shared" si="0" ref="D15:D22">SUM(E15:G15)</f>
        <v>0</v>
      </c>
      <c r="E15" s="61"/>
      <c r="F15" s="61"/>
      <c r="G15" s="61"/>
      <c r="H15" s="61"/>
      <c r="I15" s="61">
        <v>1.15</v>
      </c>
      <c r="J15" s="61">
        <f aca="true" t="shared" si="1" ref="J15:J21">C15*D15*(1+H15/100)*I15*12</f>
        <v>0</v>
      </c>
      <c r="K15" s="116"/>
    </row>
    <row r="16" spans="1:11" ht="15">
      <c r="A16" s="60"/>
      <c r="B16" s="76" t="s">
        <v>449</v>
      </c>
      <c r="C16" s="63"/>
      <c r="D16" s="61">
        <f t="shared" si="0"/>
        <v>0</v>
      </c>
      <c r="E16" s="61"/>
      <c r="F16" s="61"/>
      <c r="G16" s="61"/>
      <c r="H16" s="61"/>
      <c r="I16" s="61">
        <v>1.15</v>
      </c>
      <c r="J16" s="61">
        <f t="shared" si="1"/>
        <v>0</v>
      </c>
      <c r="K16" s="116"/>
    </row>
    <row r="17" spans="1:11" ht="15">
      <c r="A17" s="60"/>
      <c r="B17" s="76" t="s">
        <v>450</v>
      </c>
      <c r="C17" s="63">
        <v>1.5</v>
      </c>
      <c r="D17" s="61">
        <f t="shared" si="0"/>
        <v>17293.42</v>
      </c>
      <c r="E17" s="61">
        <v>5293.42</v>
      </c>
      <c r="F17" s="61"/>
      <c r="G17" s="61">
        <v>12000</v>
      </c>
      <c r="H17" s="61"/>
      <c r="I17" s="61">
        <v>1.15</v>
      </c>
      <c r="J17" s="61">
        <f t="shared" si="1"/>
        <v>357973.79399999994</v>
      </c>
      <c r="K17" s="116"/>
    </row>
    <row r="18" spans="1:11" ht="15">
      <c r="A18" s="60"/>
      <c r="B18" s="76" t="s">
        <v>451</v>
      </c>
      <c r="C18" s="63"/>
      <c r="D18" s="61">
        <f t="shared" si="0"/>
        <v>0</v>
      </c>
      <c r="E18" s="61"/>
      <c r="F18" s="61"/>
      <c r="G18" s="61"/>
      <c r="H18" s="61"/>
      <c r="I18" s="61">
        <v>1.15</v>
      </c>
      <c r="J18" s="61">
        <f t="shared" si="1"/>
        <v>0</v>
      </c>
      <c r="K18" s="116"/>
    </row>
    <row r="19" spans="1:11" ht="18" customHeight="1">
      <c r="A19" s="60"/>
      <c r="B19" s="76" t="s">
        <v>453</v>
      </c>
      <c r="C19" s="63"/>
      <c r="D19" s="61">
        <f t="shared" si="0"/>
        <v>0</v>
      </c>
      <c r="E19" s="61"/>
      <c r="F19" s="61"/>
      <c r="G19" s="61"/>
      <c r="H19" s="61"/>
      <c r="I19" s="61">
        <v>1.15</v>
      </c>
      <c r="J19" s="61">
        <f t="shared" si="1"/>
        <v>0</v>
      </c>
      <c r="K19" s="116"/>
    </row>
    <row r="20" spans="1:11" ht="16.5" customHeight="1">
      <c r="A20" s="60"/>
      <c r="B20" s="76" t="s">
        <v>452</v>
      </c>
      <c r="C20" s="63">
        <v>3</v>
      </c>
      <c r="D20" s="61">
        <f>SUM(E20:G20)</f>
        <v>20999.86</v>
      </c>
      <c r="E20" s="61">
        <v>7499.86</v>
      </c>
      <c r="F20" s="61"/>
      <c r="G20" s="61">
        <v>13500</v>
      </c>
      <c r="H20" s="61"/>
      <c r="I20" s="61">
        <v>1.15</v>
      </c>
      <c r="J20" s="61">
        <f t="shared" si="1"/>
        <v>869394.2039999999</v>
      </c>
      <c r="K20" s="116"/>
    </row>
    <row r="21" spans="1:11" ht="15">
      <c r="A21" s="60"/>
      <c r="B21" s="76" t="s">
        <v>455</v>
      </c>
      <c r="C21" s="63"/>
      <c r="D21" s="61"/>
      <c r="E21" s="61"/>
      <c r="F21" s="61"/>
      <c r="G21" s="61"/>
      <c r="H21" s="61"/>
      <c r="I21" s="61">
        <v>1.15</v>
      </c>
      <c r="J21" s="61">
        <f t="shared" si="1"/>
        <v>0</v>
      </c>
      <c r="K21" s="116"/>
    </row>
    <row r="22" spans="1:11" ht="15">
      <c r="A22" s="60"/>
      <c r="B22" s="76" t="s">
        <v>454</v>
      </c>
      <c r="C22" s="63">
        <v>28</v>
      </c>
      <c r="D22" s="61">
        <f t="shared" si="0"/>
        <v>11674.869999999999</v>
      </c>
      <c r="E22" s="61">
        <v>4342.89</v>
      </c>
      <c r="F22" s="61">
        <v>51.15</v>
      </c>
      <c r="G22" s="61">
        <f>3915.85+3364.98</f>
        <v>7280.83</v>
      </c>
      <c r="H22" s="61"/>
      <c r="I22" s="61">
        <v>1.15</v>
      </c>
      <c r="J22" s="61">
        <f>C22*D22*(1+H22/100)*I22*12</f>
        <v>4511169.767999999</v>
      </c>
      <c r="K22" s="116"/>
    </row>
    <row r="23" spans="1:14" ht="15">
      <c r="A23" s="73"/>
      <c r="B23" s="99" t="s">
        <v>246</v>
      </c>
      <c r="C23" s="100">
        <f>SUM(C14:C22)</f>
        <v>34</v>
      </c>
      <c r="D23" s="100" t="s">
        <v>201</v>
      </c>
      <c r="E23" s="100" t="s">
        <v>201</v>
      </c>
      <c r="F23" s="100" t="s">
        <v>201</v>
      </c>
      <c r="G23" s="100" t="s">
        <v>201</v>
      </c>
      <c r="H23" s="100" t="s">
        <v>201</v>
      </c>
      <c r="I23" s="100" t="s">
        <v>201</v>
      </c>
      <c r="J23" s="103">
        <f>SUM(J14:J22)</f>
        <v>6801379.265999999</v>
      </c>
      <c r="K23" s="180">
        <v>6801382.49</v>
      </c>
      <c r="L23" s="78">
        <v>111</v>
      </c>
      <c r="M23" s="79" t="s">
        <v>427</v>
      </c>
      <c r="N23" s="68">
        <f>J23/K23*100-100</f>
        <v>-4.740212752096795E-05</v>
      </c>
    </row>
    <row r="24" spans="1:15" s="59" customFormat="1" ht="15">
      <c r="A24" s="301" t="s">
        <v>571</v>
      </c>
      <c r="B24" s="302"/>
      <c r="C24" s="302"/>
      <c r="D24" s="302"/>
      <c r="E24" s="302"/>
      <c r="F24" s="302"/>
      <c r="G24" s="302"/>
      <c r="H24" s="302"/>
      <c r="I24" s="302"/>
      <c r="J24" s="303"/>
      <c r="K24" s="120"/>
      <c r="L24" s="67"/>
      <c r="M24" s="69"/>
      <c r="N24" s="69"/>
      <c r="O24" s="67"/>
    </row>
    <row r="25" spans="1:12" ht="15">
      <c r="A25" s="60"/>
      <c r="B25" s="75" t="s">
        <v>447</v>
      </c>
      <c r="C25" s="63"/>
      <c r="D25" s="61">
        <f>SUM(E25:G25)</f>
        <v>0</v>
      </c>
      <c r="E25" s="61"/>
      <c r="F25" s="61"/>
      <c r="G25" s="61"/>
      <c r="H25" s="61"/>
      <c r="I25" s="61">
        <v>1.15</v>
      </c>
      <c r="J25" s="61">
        <f>C25*D25*(1+H25/100)*I25*12</f>
        <v>0</v>
      </c>
      <c r="K25" s="116"/>
      <c r="L25" s="70"/>
    </row>
    <row r="26" spans="1:11" ht="15">
      <c r="A26" s="60"/>
      <c r="B26" s="76" t="s">
        <v>448</v>
      </c>
      <c r="C26" s="63"/>
      <c r="D26" s="61">
        <f aca="true" t="shared" si="2" ref="D26:D33">SUM(E26:G26)</f>
        <v>0</v>
      </c>
      <c r="E26" s="61"/>
      <c r="F26" s="61"/>
      <c r="G26" s="61"/>
      <c r="H26" s="61"/>
      <c r="I26" s="61">
        <v>1.15</v>
      </c>
      <c r="J26" s="61">
        <f aca="true" t="shared" si="3" ref="J26:J33">C26*D26*(1+H26/100)*I26*12</f>
        <v>0</v>
      </c>
      <c r="K26" s="116"/>
    </row>
    <row r="27" spans="1:11" ht="15">
      <c r="A27" s="60"/>
      <c r="B27" s="76" t="s">
        <v>449</v>
      </c>
      <c r="C27" s="63"/>
      <c r="D27" s="61">
        <f t="shared" si="2"/>
        <v>0</v>
      </c>
      <c r="E27" s="61"/>
      <c r="F27" s="61"/>
      <c r="G27" s="61"/>
      <c r="H27" s="61"/>
      <c r="I27" s="61">
        <v>1.15</v>
      </c>
      <c r="J27" s="61">
        <f t="shared" si="3"/>
        <v>0</v>
      </c>
      <c r="K27" s="116"/>
    </row>
    <row r="28" spans="1:11" ht="15">
      <c r="A28" s="60"/>
      <c r="B28" s="76" t="s">
        <v>450</v>
      </c>
      <c r="C28" s="63"/>
      <c r="D28" s="61">
        <f t="shared" si="2"/>
        <v>0</v>
      </c>
      <c r="E28" s="61"/>
      <c r="F28" s="61"/>
      <c r="G28" s="61"/>
      <c r="H28" s="61"/>
      <c r="I28" s="61">
        <v>1.15</v>
      </c>
      <c r="J28" s="61">
        <f t="shared" si="3"/>
        <v>0</v>
      </c>
      <c r="K28" s="116"/>
    </row>
    <row r="29" spans="1:11" ht="15">
      <c r="A29" s="60"/>
      <c r="B29" s="76" t="s">
        <v>451</v>
      </c>
      <c r="C29" s="63"/>
      <c r="D29" s="61">
        <f t="shared" si="2"/>
        <v>0</v>
      </c>
      <c r="E29" s="61"/>
      <c r="F29" s="61"/>
      <c r="G29" s="61"/>
      <c r="H29" s="61"/>
      <c r="I29" s="61">
        <v>1.15</v>
      </c>
      <c r="J29" s="61">
        <f t="shared" si="3"/>
        <v>0</v>
      </c>
      <c r="K29" s="116"/>
    </row>
    <row r="30" spans="1:11" ht="18" customHeight="1">
      <c r="A30" s="60"/>
      <c r="B30" s="76" t="s">
        <v>453</v>
      </c>
      <c r="C30" s="63"/>
      <c r="D30" s="61">
        <f t="shared" si="2"/>
        <v>0</v>
      </c>
      <c r="E30" s="61"/>
      <c r="F30" s="61"/>
      <c r="G30" s="61"/>
      <c r="H30" s="61"/>
      <c r="I30" s="61">
        <v>1.15</v>
      </c>
      <c r="J30" s="61">
        <f t="shared" si="3"/>
        <v>0</v>
      </c>
      <c r="K30" s="116"/>
    </row>
    <row r="31" spans="1:11" ht="16.5" customHeight="1">
      <c r="A31" s="60"/>
      <c r="B31" s="76" t="s">
        <v>452</v>
      </c>
      <c r="C31" s="63"/>
      <c r="D31" s="61">
        <f t="shared" si="2"/>
        <v>0</v>
      </c>
      <c r="E31" s="61"/>
      <c r="F31" s="61"/>
      <c r="G31" s="61"/>
      <c r="H31" s="61"/>
      <c r="I31" s="61">
        <v>1.15</v>
      </c>
      <c r="J31" s="61">
        <f t="shared" si="3"/>
        <v>0</v>
      </c>
      <c r="K31" s="116"/>
    </row>
    <row r="32" spans="1:11" ht="15">
      <c r="A32" s="60"/>
      <c r="B32" s="76" t="s">
        <v>455</v>
      </c>
      <c r="C32" s="63"/>
      <c r="D32" s="61">
        <f t="shared" si="2"/>
        <v>0</v>
      </c>
      <c r="E32" s="61"/>
      <c r="F32" s="61"/>
      <c r="G32" s="61"/>
      <c r="H32" s="61"/>
      <c r="I32" s="61">
        <v>1.15</v>
      </c>
      <c r="J32" s="61">
        <f t="shared" si="3"/>
        <v>0</v>
      </c>
      <c r="K32" s="116"/>
    </row>
    <row r="33" spans="1:11" ht="15">
      <c r="A33" s="60"/>
      <c r="B33" s="76" t="s">
        <v>454</v>
      </c>
      <c r="C33" s="63"/>
      <c r="D33" s="61">
        <f t="shared" si="2"/>
        <v>0</v>
      </c>
      <c r="E33" s="61"/>
      <c r="F33" s="61"/>
      <c r="G33" s="61"/>
      <c r="H33" s="61"/>
      <c r="I33" s="61">
        <v>1.15</v>
      </c>
      <c r="J33" s="61">
        <f t="shared" si="3"/>
        <v>0</v>
      </c>
      <c r="K33" s="116"/>
    </row>
    <row r="34" spans="1:13" ht="15">
      <c r="A34" s="73"/>
      <c r="B34" s="99" t="s">
        <v>246</v>
      </c>
      <c r="C34" s="100">
        <f>SUM(C25:C33)</f>
        <v>0</v>
      </c>
      <c r="D34" s="100" t="s">
        <v>201</v>
      </c>
      <c r="E34" s="100" t="s">
        <v>201</v>
      </c>
      <c r="F34" s="100" t="s">
        <v>201</v>
      </c>
      <c r="G34" s="100" t="s">
        <v>201</v>
      </c>
      <c r="H34" s="100" t="s">
        <v>201</v>
      </c>
      <c r="I34" s="100" t="s">
        <v>201</v>
      </c>
      <c r="J34" s="103">
        <f>SUM(J25:J33)</f>
        <v>0</v>
      </c>
      <c r="K34" s="117"/>
      <c r="L34" s="78">
        <v>111</v>
      </c>
      <c r="M34" s="79" t="s">
        <v>427</v>
      </c>
    </row>
    <row r="35" spans="1:15" s="59" customFormat="1" ht="15">
      <c r="A35" s="298" t="s">
        <v>112</v>
      </c>
      <c r="B35" s="299"/>
      <c r="C35" s="299"/>
      <c r="D35" s="299"/>
      <c r="E35" s="299"/>
      <c r="F35" s="299"/>
      <c r="G35" s="299"/>
      <c r="H35" s="299"/>
      <c r="I35" s="299"/>
      <c r="J35" s="300"/>
      <c r="K35" s="120"/>
      <c r="L35" s="67"/>
      <c r="M35" s="69"/>
      <c r="N35" s="69"/>
      <c r="O35" s="67"/>
    </row>
    <row r="36" spans="1:12" ht="15">
      <c r="A36" s="60"/>
      <c r="B36" s="75" t="s">
        <v>447</v>
      </c>
      <c r="C36" s="63"/>
      <c r="D36" s="61">
        <f>SUM(E36:G36)</f>
        <v>0</v>
      </c>
      <c r="E36" s="61"/>
      <c r="F36" s="61"/>
      <c r="G36" s="61"/>
      <c r="H36" s="61"/>
      <c r="I36" s="61">
        <v>1.15</v>
      </c>
      <c r="J36" s="61">
        <f>C36*D36*(1+H36/100)*I36*12</f>
        <v>0</v>
      </c>
      <c r="K36" s="116"/>
      <c r="L36" s="70"/>
    </row>
    <row r="37" spans="1:11" ht="15">
      <c r="A37" s="60"/>
      <c r="B37" s="76" t="s">
        <v>448</v>
      </c>
      <c r="C37" s="63"/>
      <c r="D37" s="61">
        <f aca="true" t="shared" si="4" ref="D37:D44">SUM(E37:G37)</f>
        <v>0</v>
      </c>
      <c r="E37" s="61"/>
      <c r="F37" s="61"/>
      <c r="G37" s="61"/>
      <c r="H37" s="61"/>
      <c r="I37" s="61">
        <v>1.15</v>
      </c>
      <c r="J37" s="61">
        <f aca="true" t="shared" si="5" ref="J37:J44">C37*D37*(1+H37/100)*I37*12</f>
        <v>0</v>
      </c>
      <c r="K37" s="116"/>
    </row>
    <row r="38" spans="1:11" ht="15">
      <c r="A38" s="60"/>
      <c r="B38" s="76" t="s">
        <v>449</v>
      </c>
      <c r="C38" s="63"/>
      <c r="D38" s="61">
        <f t="shared" si="4"/>
        <v>0</v>
      </c>
      <c r="E38" s="61"/>
      <c r="F38" s="61"/>
      <c r="G38" s="61"/>
      <c r="H38" s="61"/>
      <c r="I38" s="61">
        <v>1.15</v>
      </c>
      <c r="J38" s="61">
        <f t="shared" si="5"/>
        <v>0</v>
      </c>
      <c r="K38" s="116"/>
    </row>
    <row r="39" spans="1:11" ht="15">
      <c r="A39" s="60"/>
      <c r="B39" s="76" t="s">
        <v>450</v>
      </c>
      <c r="C39" s="63"/>
      <c r="D39" s="61">
        <f t="shared" si="4"/>
        <v>0</v>
      </c>
      <c r="E39" s="61"/>
      <c r="F39" s="61"/>
      <c r="G39" s="61"/>
      <c r="H39" s="61"/>
      <c r="I39" s="61">
        <v>1.15</v>
      </c>
      <c r="J39" s="61">
        <f t="shared" si="5"/>
        <v>0</v>
      </c>
      <c r="K39" s="116"/>
    </row>
    <row r="40" spans="1:11" ht="15">
      <c r="A40" s="60"/>
      <c r="B40" s="76" t="s">
        <v>451</v>
      </c>
      <c r="C40" s="63"/>
      <c r="D40" s="61">
        <f t="shared" si="4"/>
        <v>0</v>
      </c>
      <c r="E40" s="61"/>
      <c r="F40" s="61"/>
      <c r="G40" s="61"/>
      <c r="H40" s="61"/>
      <c r="I40" s="61">
        <v>1.15</v>
      </c>
      <c r="J40" s="61">
        <f t="shared" si="5"/>
        <v>0</v>
      </c>
      <c r="K40" s="116"/>
    </row>
    <row r="41" spans="1:11" ht="18" customHeight="1">
      <c r="A41" s="60"/>
      <c r="B41" s="76" t="s">
        <v>453</v>
      </c>
      <c r="C41" s="63"/>
      <c r="D41" s="61">
        <f t="shared" si="4"/>
        <v>0</v>
      </c>
      <c r="E41" s="61"/>
      <c r="F41" s="61"/>
      <c r="G41" s="61"/>
      <c r="H41" s="61"/>
      <c r="I41" s="61">
        <v>1.15</v>
      </c>
      <c r="J41" s="61">
        <f t="shared" si="5"/>
        <v>0</v>
      </c>
      <c r="K41" s="116"/>
    </row>
    <row r="42" spans="1:11" ht="16.5" customHeight="1">
      <c r="A42" s="60"/>
      <c r="B42" s="76" t="s">
        <v>452</v>
      </c>
      <c r="C42" s="63"/>
      <c r="D42" s="61">
        <f t="shared" si="4"/>
        <v>0</v>
      </c>
      <c r="E42" s="61"/>
      <c r="F42" s="61"/>
      <c r="G42" s="61"/>
      <c r="H42" s="61"/>
      <c r="I42" s="61">
        <v>1.15</v>
      </c>
      <c r="J42" s="61">
        <f t="shared" si="5"/>
        <v>0</v>
      </c>
      <c r="K42" s="116"/>
    </row>
    <row r="43" spans="1:11" ht="15">
      <c r="A43" s="60"/>
      <c r="B43" s="76" t="s">
        <v>455</v>
      </c>
      <c r="C43" s="63"/>
      <c r="D43" s="61">
        <f t="shared" si="4"/>
        <v>0</v>
      </c>
      <c r="E43" s="61"/>
      <c r="F43" s="61"/>
      <c r="G43" s="61"/>
      <c r="H43" s="61"/>
      <c r="I43" s="61">
        <v>1.15</v>
      </c>
      <c r="J43" s="61">
        <f t="shared" si="5"/>
        <v>0</v>
      </c>
      <c r="K43" s="116"/>
    </row>
    <row r="44" spans="1:11" ht="15">
      <c r="A44" s="60"/>
      <c r="B44" s="76" t="s">
        <v>454</v>
      </c>
      <c r="C44" s="63"/>
      <c r="D44" s="61">
        <f t="shared" si="4"/>
        <v>0</v>
      </c>
      <c r="E44" s="61"/>
      <c r="F44" s="61"/>
      <c r="G44" s="61"/>
      <c r="H44" s="61"/>
      <c r="I44" s="61">
        <v>1.15</v>
      </c>
      <c r="J44" s="61">
        <f t="shared" si="5"/>
        <v>0</v>
      </c>
      <c r="K44" s="116"/>
    </row>
    <row r="45" spans="1:13" ht="15">
      <c r="A45" s="73"/>
      <c r="B45" s="99" t="s">
        <v>246</v>
      </c>
      <c r="C45" s="100">
        <f>SUM(C36:C44)</f>
        <v>0</v>
      </c>
      <c r="D45" s="100" t="s">
        <v>201</v>
      </c>
      <c r="E45" s="100" t="s">
        <v>201</v>
      </c>
      <c r="F45" s="100" t="s">
        <v>201</v>
      </c>
      <c r="G45" s="100" t="s">
        <v>201</v>
      </c>
      <c r="H45" s="100" t="s">
        <v>201</v>
      </c>
      <c r="I45" s="100" t="s">
        <v>201</v>
      </c>
      <c r="J45" s="103">
        <f>SUM(J36:J44)</f>
        <v>0</v>
      </c>
      <c r="K45" s="117"/>
      <c r="L45" s="78">
        <v>111</v>
      </c>
      <c r="M45" s="79" t="s">
        <v>427</v>
      </c>
    </row>
    <row r="46" spans="1:15" s="59" customFormat="1" ht="15">
      <c r="A46" s="298" t="s">
        <v>111</v>
      </c>
      <c r="B46" s="299"/>
      <c r="C46" s="299"/>
      <c r="D46" s="299"/>
      <c r="E46" s="299"/>
      <c r="F46" s="299"/>
      <c r="G46" s="299"/>
      <c r="H46" s="299"/>
      <c r="I46" s="299"/>
      <c r="J46" s="300"/>
      <c r="K46" s="120"/>
      <c r="L46" s="67"/>
      <c r="M46" s="69"/>
      <c r="N46" s="69"/>
      <c r="O46" s="67"/>
    </row>
    <row r="47" spans="1:12" ht="15">
      <c r="A47" s="60"/>
      <c r="B47" s="75" t="s">
        <v>447</v>
      </c>
      <c r="C47" s="63"/>
      <c r="D47" s="61">
        <f>SUM(E47:G47)</f>
        <v>0</v>
      </c>
      <c r="E47" s="61"/>
      <c r="F47" s="61"/>
      <c r="G47" s="61"/>
      <c r="H47" s="61"/>
      <c r="I47" s="61">
        <v>1.15</v>
      </c>
      <c r="J47" s="61">
        <f>C47*D47*(1+H47/100)*I47*12</f>
        <v>0</v>
      </c>
      <c r="K47" s="116"/>
      <c r="L47" s="70"/>
    </row>
    <row r="48" spans="1:11" ht="15">
      <c r="A48" s="60"/>
      <c r="B48" s="76" t="s">
        <v>448</v>
      </c>
      <c r="C48" s="63"/>
      <c r="D48" s="61">
        <f aca="true" t="shared" si="6" ref="D48:D55">SUM(E48:G48)</f>
        <v>0</v>
      </c>
      <c r="E48" s="61"/>
      <c r="F48" s="61"/>
      <c r="G48" s="61"/>
      <c r="H48" s="61"/>
      <c r="I48" s="61">
        <v>1.15</v>
      </c>
      <c r="J48" s="61">
        <f aca="true" t="shared" si="7" ref="J48:J55">C48*D48*(1+H48/100)*I48*12</f>
        <v>0</v>
      </c>
      <c r="K48" s="116"/>
    </row>
    <row r="49" spans="1:11" ht="15">
      <c r="A49" s="60"/>
      <c r="B49" s="76" t="s">
        <v>449</v>
      </c>
      <c r="C49" s="63"/>
      <c r="D49" s="61">
        <f t="shared" si="6"/>
        <v>0</v>
      </c>
      <c r="E49" s="61"/>
      <c r="F49" s="61"/>
      <c r="G49" s="61"/>
      <c r="H49" s="61"/>
      <c r="I49" s="61">
        <v>1.15</v>
      </c>
      <c r="J49" s="61">
        <f t="shared" si="7"/>
        <v>0</v>
      </c>
      <c r="K49" s="116"/>
    </row>
    <row r="50" spans="1:11" ht="15">
      <c r="A50" s="60"/>
      <c r="B50" s="76" t="s">
        <v>450</v>
      </c>
      <c r="C50" s="63"/>
      <c r="D50" s="61">
        <f t="shared" si="6"/>
        <v>0</v>
      </c>
      <c r="E50" s="61"/>
      <c r="F50" s="61"/>
      <c r="G50" s="61"/>
      <c r="H50" s="61"/>
      <c r="I50" s="61">
        <v>1.15</v>
      </c>
      <c r="J50" s="61">
        <f t="shared" si="7"/>
        <v>0</v>
      </c>
      <c r="K50" s="116"/>
    </row>
    <row r="51" spans="1:11" ht="15">
      <c r="A51" s="60"/>
      <c r="B51" s="76" t="s">
        <v>451</v>
      </c>
      <c r="C51" s="63"/>
      <c r="D51" s="61">
        <f t="shared" si="6"/>
        <v>0</v>
      </c>
      <c r="E51" s="61"/>
      <c r="F51" s="61"/>
      <c r="G51" s="61"/>
      <c r="H51" s="61"/>
      <c r="I51" s="61">
        <v>1.15</v>
      </c>
      <c r="J51" s="61">
        <f t="shared" si="7"/>
        <v>0</v>
      </c>
      <c r="K51" s="116"/>
    </row>
    <row r="52" spans="1:11" ht="18" customHeight="1">
      <c r="A52" s="60"/>
      <c r="B52" s="76" t="s">
        <v>453</v>
      </c>
      <c r="C52" s="63"/>
      <c r="D52" s="61">
        <f t="shared" si="6"/>
        <v>0</v>
      </c>
      <c r="E52" s="61"/>
      <c r="F52" s="61"/>
      <c r="G52" s="61"/>
      <c r="H52" s="61"/>
      <c r="I52" s="61">
        <v>1.15</v>
      </c>
      <c r="J52" s="61">
        <f t="shared" si="7"/>
        <v>0</v>
      </c>
      <c r="K52" s="116"/>
    </row>
    <row r="53" spans="1:11" ht="16.5" customHeight="1">
      <c r="A53" s="60"/>
      <c r="B53" s="76" t="s">
        <v>452</v>
      </c>
      <c r="C53" s="63"/>
      <c r="D53" s="61">
        <f t="shared" si="6"/>
        <v>0</v>
      </c>
      <c r="E53" s="61"/>
      <c r="F53" s="61"/>
      <c r="G53" s="61"/>
      <c r="H53" s="61"/>
      <c r="I53" s="61">
        <v>1.15</v>
      </c>
      <c r="J53" s="61">
        <f t="shared" si="7"/>
        <v>0</v>
      </c>
      <c r="K53" s="116"/>
    </row>
    <row r="54" spans="1:11" ht="15">
      <c r="A54" s="60"/>
      <c r="B54" s="76" t="s">
        <v>455</v>
      </c>
      <c r="C54" s="63"/>
      <c r="D54" s="61">
        <f t="shared" si="6"/>
        <v>0</v>
      </c>
      <c r="E54" s="61"/>
      <c r="F54" s="61"/>
      <c r="G54" s="61"/>
      <c r="H54" s="61"/>
      <c r="I54" s="61">
        <v>1.15</v>
      </c>
      <c r="J54" s="61">
        <f t="shared" si="7"/>
        <v>0</v>
      </c>
      <c r="K54" s="116"/>
    </row>
    <row r="55" spans="1:11" ht="15">
      <c r="A55" s="60"/>
      <c r="B55" s="76" t="s">
        <v>454</v>
      </c>
      <c r="C55" s="63"/>
      <c r="D55" s="61">
        <f t="shared" si="6"/>
        <v>0</v>
      </c>
      <c r="E55" s="61"/>
      <c r="F55" s="61"/>
      <c r="G55" s="61"/>
      <c r="H55" s="61"/>
      <c r="I55" s="61">
        <v>1.15</v>
      </c>
      <c r="J55" s="61">
        <f t="shared" si="7"/>
        <v>0</v>
      </c>
      <c r="K55" s="116"/>
    </row>
    <row r="56" spans="1:13" ht="15">
      <c r="A56" s="73"/>
      <c r="B56" s="99" t="s">
        <v>246</v>
      </c>
      <c r="C56" s="100">
        <f>SUM(C47:C55)</f>
        <v>0</v>
      </c>
      <c r="D56" s="100" t="s">
        <v>201</v>
      </c>
      <c r="E56" s="100" t="s">
        <v>201</v>
      </c>
      <c r="F56" s="100" t="s">
        <v>201</v>
      </c>
      <c r="G56" s="100" t="s">
        <v>201</v>
      </c>
      <c r="H56" s="100" t="s">
        <v>201</v>
      </c>
      <c r="I56" s="100" t="s">
        <v>201</v>
      </c>
      <c r="J56" s="103">
        <f>SUM(J47:J55)</f>
        <v>0</v>
      </c>
      <c r="K56" s="117"/>
      <c r="L56" s="78">
        <v>111</v>
      </c>
      <c r="M56" s="79" t="s">
        <v>427</v>
      </c>
    </row>
    <row r="57" spans="1:15" s="59" customFormat="1" ht="15">
      <c r="A57" s="298" t="s">
        <v>110</v>
      </c>
      <c r="B57" s="299"/>
      <c r="C57" s="299"/>
      <c r="D57" s="299"/>
      <c r="E57" s="299"/>
      <c r="F57" s="299"/>
      <c r="G57" s="299"/>
      <c r="H57" s="299"/>
      <c r="I57" s="299"/>
      <c r="J57" s="300"/>
      <c r="K57" s="120"/>
      <c r="L57" s="67"/>
      <c r="M57" s="69"/>
      <c r="N57" s="69"/>
      <c r="O57" s="67"/>
    </row>
    <row r="58" spans="1:12" ht="15">
      <c r="A58" s="60"/>
      <c r="B58" s="75" t="s">
        <v>447</v>
      </c>
      <c r="C58" s="63"/>
      <c r="D58" s="61">
        <f>SUM(E58:G58)</f>
        <v>0</v>
      </c>
      <c r="E58" s="61"/>
      <c r="F58" s="61"/>
      <c r="G58" s="61"/>
      <c r="H58" s="61"/>
      <c r="I58" s="61">
        <v>1.15</v>
      </c>
      <c r="J58" s="61">
        <f>C58*D58*(1+H58/100)*I58*12</f>
        <v>0</v>
      </c>
      <c r="K58" s="116"/>
      <c r="L58" s="70"/>
    </row>
    <row r="59" spans="1:11" ht="15">
      <c r="A59" s="60"/>
      <c r="B59" s="76" t="s">
        <v>448</v>
      </c>
      <c r="C59" s="63"/>
      <c r="D59" s="61">
        <f aca="true" t="shared" si="8" ref="D59:D66">SUM(E59:G59)</f>
        <v>0</v>
      </c>
      <c r="E59" s="61"/>
      <c r="F59" s="61"/>
      <c r="G59" s="61"/>
      <c r="H59" s="61"/>
      <c r="I59" s="61">
        <v>1.15</v>
      </c>
      <c r="J59" s="61">
        <f aca="true" t="shared" si="9" ref="J59:J66">C59*D59*(1+H59/100)*I59*12</f>
        <v>0</v>
      </c>
      <c r="K59" s="116"/>
    </row>
    <row r="60" spans="1:11" ht="15">
      <c r="A60" s="60"/>
      <c r="B60" s="76" t="s">
        <v>449</v>
      </c>
      <c r="C60" s="63"/>
      <c r="D60" s="61">
        <f t="shared" si="8"/>
        <v>0</v>
      </c>
      <c r="E60" s="61"/>
      <c r="F60" s="61"/>
      <c r="G60" s="61"/>
      <c r="H60" s="61"/>
      <c r="I60" s="61">
        <v>1.15</v>
      </c>
      <c r="J60" s="61">
        <f t="shared" si="9"/>
        <v>0</v>
      </c>
      <c r="K60" s="116"/>
    </row>
    <row r="61" spans="1:11" ht="15">
      <c r="A61" s="60"/>
      <c r="B61" s="76" t="s">
        <v>450</v>
      </c>
      <c r="C61" s="63"/>
      <c r="D61" s="61">
        <f t="shared" si="8"/>
        <v>0</v>
      </c>
      <c r="E61" s="61"/>
      <c r="F61" s="61"/>
      <c r="G61" s="61"/>
      <c r="H61" s="61"/>
      <c r="I61" s="61">
        <v>1.15</v>
      </c>
      <c r="J61" s="61">
        <f t="shared" si="9"/>
        <v>0</v>
      </c>
      <c r="K61" s="116"/>
    </row>
    <row r="62" spans="1:11" ht="15">
      <c r="A62" s="60"/>
      <c r="B62" s="76" t="s">
        <v>451</v>
      </c>
      <c r="C62" s="63"/>
      <c r="D62" s="61">
        <f t="shared" si="8"/>
        <v>0</v>
      </c>
      <c r="E62" s="61"/>
      <c r="F62" s="61"/>
      <c r="G62" s="61"/>
      <c r="H62" s="61"/>
      <c r="I62" s="61">
        <v>1.15</v>
      </c>
      <c r="J62" s="61">
        <f t="shared" si="9"/>
        <v>0</v>
      </c>
      <c r="K62" s="116"/>
    </row>
    <row r="63" spans="1:11" ht="18" customHeight="1">
      <c r="A63" s="60"/>
      <c r="B63" s="76" t="s">
        <v>453</v>
      </c>
      <c r="C63" s="63"/>
      <c r="D63" s="61">
        <f t="shared" si="8"/>
        <v>0</v>
      </c>
      <c r="E63" s="61"/>
      <c r="F63" s="61"/>
      <c r="G63" s="61"/>
      <c r="H63" s="61"/>
      <c r="I63" s="61">
        <v>1.15</v>
      </c>
      <c r="J63" s="61">
        <f t="shared" si="9"/>
        <v>0</v>
      </c>
      <c r="K63" s="116"/>
    </row>
    <row r="64" spans="1:11" ht="16.5" customHeight="1">
      <c r="A64" s="60"/>
      <c r="B64" s="76" t="s">
        <v>452</v>
      </c>
      <c r="C64" s="63"/>
      <c r="D64" s="61">
        <f t="shared" si="8"/>
        <v>0</v>
      </c>
      <c r="E64" s="61"/>
      <c r="F64" s="61"/>
      <c r="G64" s="61"/>
      <c r="H64" s="61"/>
      <c r="I64" s="61">
        <v>1.15</v>
      </c>
      <c r="J64" s="61">
        <f t="shared" si="9"/>
        <v>0</v>
      </c>
      <c r="K64" s="116"/>
    </row>
    <row r="65" spans="1:11" ht="15">
      <c r="A65" s="60"/>
      <c r="B65" s="76" t="s">
        <v>455</v>
      </c>
      <c r="C65" s="63"/>
      <c r="D65" s="61">
        <f t="shared" si="8"/>
        <v>0</v>
      </c>
      <c r="E65" s="61"/>
      <c r="F65" s="61"/>
      <c r="G65" s="61"/>
      <c r="H65" s="61"/>
      <c r="I65" s="61">
        <v>1.15</v>
      </c>
      <c r="J65" s="61">
        <f t="shared" si="9"/>
        <v>0</v>
      </c>
      <c r="K65" s="116"/>
    </row>
    <row r="66" spans="1:11" ht="15">
      <c r="A66" s="60"/>
      <c r="B66" s="76" t="s">
        <v>454</v>
      </c>
      <c r="C66" s="63"/>
      <c r="D66" s="61">
        <f t="shared" si="8"/>
        <v>0</v>
      </c>
      <c r="E66" s="61"/>
      <c r="F66" s="61"/>
      <c r="G66" s="61"/>
      <c r="H66" s="61"/>
      <c r="I66" s="61">
        <v>1.15</v>
      </c>
      <c r="J66" s="61">
        <f t="shared" si="9"/>
        <v>0</v>
      </c>
      <c r="K66" s="116"/>
    </row>
    <row r="67" spans="1:13" ht="15">
      <c r="A67" s="73"/>
      <c r="B67" s="99" t="s">
        <v>246</v>
      </c>
      <c r="C67" s="100">
        <f>SUM(C58:C66)</f>
        <v>0</v>
      </c>
      <c r="D67" s="100" t="s">
        <v>201</v>
      </c>
      <c r="E67" s="100" t="s">
        <v>201</v>
      </c>
      <c r="F67" s="100" t="s">
        <v>201</v>
      </c>
      <c r="G67" s="100" t="s">
        <v>201</v>
      </c>
      <c r="H67" s="100" t="s">
        <v>201</v>
      </c>
      <c r="I67" s="100" t="s">
        <v>201</v>
      </c>
      <c r="J67" s="103">
        <f>SUM(J58:J66)</f>
        <v>0</v>
      </c>
      <c r="K67" s="117"/>
      <c r="L67" s="78">
        <v>111</v>
      </c>
      <c r="M67" s="79" t="s">
        <v>427</v>
      </c>
    </row>
    <row r="68" spans="1:15" s="59" customFormat="1" ht="19.5" customHeight="1">
      <c r="A68" s="298" t="s">
        <v>132</v>
      </c>
      <c r="B68" s="299"/>
      <c r="C68" s="299"/>
      <c r="D68" s="299"/>
      <c r="E68" s="299"/>
      <c r="F68" s="299"/>
      <c r="G68" s="299"/>
      <c r="H68" s="299"/>
      <c r="I68" s="299"/>
      <c r="J68" s="300"/>
      <c r="K68" s="120"/>
      <c r="L68" s="67"/>
      <c r="M68" s="69"/>
      <c r="N68" s="69"/>
      <c r="O68" s="67"/>
    </row>
    <row r="69" spans="1:12" ht="15">
      <c r="A69" s="60"/>
      <c r="B69" s="75" t="s">
        <v>447</v>
      </c>
      <c r="C69" s="63"/>
      <c r="D69" s="61">
        <f>SUM(E69:G69)</f>
        <v>0</v>
      </c>
      <c r="E69" s="61"/>
      <c r="F69" s="61"/>
      <c r="G69" s="61"/>
      <c r="H69" s="61"/>
      <c r="I69" s="61">
        <v>1.15</v>
      </c>
      <c r="J69" s="61">
        <f>C69*D69*(1+H69/100)*I69*12</f>
        <v>0</v>
      </c>
      <c r="K69" s="116"/>
      <c r="L69" s="70"/>
    </row>
    <row r="70" spans="1:11" ht="20.25" customHeight="1">
      <c r="A70" s="60"/>
      <c r="B70" s="76" t="s">
        <v>448</v>
      </c>
      <c r="C70" s="181">
        <v>109.65</v>
      </c>
      <c r="D70" s="61">
        <f aca="true" t="shared" si="10" ref="D70:D77">SUM(E70:G70)</f>
        <v>21656.805000000004</v>
      </c>
      <c r="E70" s="61">
        <v>19936.45</v>
      </c>
      <c r="F70" s="61">
        <v>75.83</v>
      </c>
      <c r="G70" s="61">
        <f>1635+94.07-84.545</f>
        <v>1644.5249999999999</v>
      </c>
      <c r="H70" s="61"/>
      <c r="I70" s="61">
        <v>1.15</v>
      </c>
      <c r="J70" s="61">
        <f aca="true" t="shared" si="11" ref="J70:J77">C70*D70*(1+H70/100)*I70*12</f>
        <v>32770427.621850003</v>
      </c>
      <c r="K70" s="116"/>
    </row>
    <row r="71" spans="1:11" ht="15">
      <c r="A71" s="60"/>
      <c r="B71" s="76" t="s">
        <v>449</v>
      </c>
      <c r="C71" s="63"/>
      <c r="D71" s="61">
        <f t="shared" si="10"/>
        <v>0</v>
      </c>
      <c r="E71" s="61"/>
      <c r="F71" s="61"/>
      <c r="G71" s="61"/>
      <c r="H71" s="61"/>
      <c r="I71" s="61">
        <v>1.15</v>
      </c>
      <c r="J71" s="61">
        <f t="shared" si="11"/>
        <v>0</v>
      </c>
      <c r="K71" s="116"/>
    </row>
    <row r="72" spans="1:11" ht="15">
      <c r="A72" s="60"/>
      <c r="B72" s="76" t="s">
        <v>450</v>
      </c>
      <c r="C72" s="63"/>
      <c r="D72" s="61">
        <f t="shared" si="10"/>
        <v>0</v>
      </c>
      <c r="E72" s="61"/>
      <c r="F72" s="61"/>
      <c r="G72" s="61"/>
      <c r="H72" s="61"/>
      <c r="I72" s="61">
        <v>1.15</v>
      </c>
      <c r="J72" s="61">
        <f t="shared" si="11"/>
        <v>0</v>
      </c>
      <c r="K72" s="116"/>
    </row>
    <row r="73" spans="1:11" ht="15">
      <c r="A73" s="60"/>
      <c r="B73" s="76" t="s">
        <v>451</v>
      </c>
      <c r="C73" s="63"/>
      <c r="D73" s="61">
        <f t="shared" si="10"/>
        <v>0</v>
      </c>
      <c r="E73" s="61"/>
      <c r="F73" s="61"/>
      <c r="G73" s="61"/>
      <c r="H73" s="61"/>
      <c r="I73" s="61">
        <v>1.15</v>
      </c>
      <c r="J73" s="61">
        <f t="shared" si="11"/>
        <v>0</v>
      </c>
      <c r="K73" s="116"/>
    </row>
    <row r="74" spans="1:11" ht="18" customHeight="1">
      <c r="A74" s="60"/>
      <c r="B74" s="76" t="s">
        <v>453</v>
      </c>
      <c r="C74" s="63"/>
      <c r="D74" s="61">
        <f t="shared" si="10"/>
        <v>0</v>
      </c>
      <c r="E74" s="61"/>
      <c r="F74" s="61"/>
      <c r="G74" s="61"/>
      <c r="H74" s="61"/>
      <c r="I74" s="61">
        <v>1.15</v>
      </c>
      <c r="J74" s="61">
        <f t="shared" si="11"/>
        <v>0</v>
      </c>
      <c r="K74" s="116"/>
    </row>
    <row r="75" spans="1:11" ht="16.5" customHeight="1">
      <c r="A75" s="60"/>
      <c r="B75" s="76" t="s">
        <v>452</v>
      </c>
      <c r="C75" s="63"/>
      <c r="D75" s="61">
        <f t="shared" si="10"/>
        <v>0</v>
      </c>
      <c r="E75" s="61"/>
      <c r="F75" s="61"/>
      <c r="G75" s="61"/>
      <c r="H75" s="61"/>
      <c r="I75" s="61">
        <v>1.15</v>
      </c>
      <c r="J75" s="61">
        <f t="shared" si="11"/>
        <v>0</v>
      </c>
      <c r="K75" s="116"/>
    </row>
    <row r="76" spans="1:11" ht="15">
      <c r="A76" s="60"/>
      <c r="B76" s="76" t="s">
        <v>455</v>
      </c>
      <c r="C76" s="63"/>
      <c r="D76" s="61">
        <f t="shared" si="10"/>
        <v>0</v>
      </c>
      <c r="E76" s="61"/>
      <c r="F76" s="61"/>
      <c r="G76" s="61"/>
      <c r="H76" s="61"/>
      <c r="I76" s="61">
        <v>1.15</v>
      </c>
      <c r="J76" s="61">
        <f t="shared" si="11"/>
        <v>0</v>
      </c>
      <c r="K76" s="116"/>
    </row>
    <row r="77" spans="1:11" ht="15">
      <c r="A77" s="60"/>
      <c r="B77" s="76" t="s">
        <v>454</v>
      </c>
      <c r="C77" s="63"/>
      <c r="D77" s="61">
        <f t="shared" si="10"/>
        <v>0</v>
      </c>
      <c r="E77" s="61"/>
      <c r="F77" s="61"/>
      <c r="G77" s="61"/>
      <c r="H77" s="61"/>
      <c r="I77" s="61">
        <v>1.15</v>
      </c>
      <c r="J77" s="61">
        <f t="shared" si="11"/>
        <v>0</v>
      </c>
      <c r="K77" s="116"/>
    </row>
    <row r="78" spans="1:13" ht="15">
      <c r="A78" s="73"/>
      <c r="B78" s="99" t="s">
        <v>246</v>
      </c>
      <c r="C78" s="100">
        <f>SUM(C69:C77)</f>
        <v>109.65</v>
      </c>
      <c r="D78" s="100" t="s">
        <v>201</v>
      </c>
      <c r="E78" s="100" t="s">
        <v>201</v>
      </c>
      <c r="F78" s="100" t="s">
        <v>201</v>
      </c>
      <c r="G78" s="100" t="s">
        <v>201</v>
      </c>
      <c r="H78" s="100" t="s">
        <v>201</v>
      </c>
      <c r="I78" s="100" t="s">
        <v>201</v>
      </c>
      <c r="J78" s="103">
        <f>SUM(J69:J77)+0.76</f>
        <v>32770428.381850004</v>
      </c>
      <c r="K78" s="180">
        <v>32770430.11</v>
      </c>
      <c r="L78" s="78">
        <v>111</v>
      </c>
      <c r="M78" s="79" t="s">
        <v>427</v>
      </c>
    </row>
    <row r="79" spans="1:15" s="59" customFormat="1" ht="15">
      <c r="A79" s="298" t="s">
        <v>134</v>
      </c>
      <c r="B79" s="299"/>
      <c r="C79" s="299"/>
      <c r="D79" s="299"/>
      <c r="E79" s="299"/>
      <c r="F79" s="299"/>
      <c r="G79" s="299"/>
      <c r="H79" s="299"/>
      <c r="I79" s="299"/>
      <c r="J79" s="300"/>
      <c r="K79" s="120"/>
      <c r="L79" s="67"/>
      <c r="M79" s="69"/>
      <c r="N79" s="69"/>
      <c r="O79" s="67"/>
    </row>
    <row r="80" spans="1:12" ht="15">
      <c r="A80" s="60"/>
      <c r="B80" s="75" t="s">
        <v>447</v>
      </c>
      <c r="C80" s="181">
        <v>7.8</v>
      </c>
      <c r="D80" s="61">
        <f>SUM(E80:G80)</f>
        <v>54826.83</v>
      </c>
      <c r="E80" s="61">
        <v>46817.9</v>
      </c>
      <c r="F80" s="61">
        <v>431.78</v>
      </c>
      <c r="G80" s="61">
        <f>5838.73+1738.42</f>
        <v>7577.15</v>
      </c>
      <c r="H80" s="61"/>
      <c r="I80" s="61">
        <v>1.15</v>
      </c>
      <c r="J80" s="61">
        <f>C80*D80*(1+H80/100)*I80*12</f>
        <v>5901559.981199999</v>
      </c>
      <c r="K80" s="116"/>
      <c r="L80" s="70"/>
    </row>
    <row r="81" spans="1:17" ht="15">
      <c r="A81" s="60"/>
      <c r="B81" s="76" t="s">
        <v>448</v>
      </c>
      <c r="C81" s="63"/>
      <c r="D81" s="61">
        <f aca="true" t="shared" si="12" ref="D81:D88">SUM(E81:G81)</f>
        <v>0</v>
      </c>
      <c r="E81" s="61"/>
      <c r="F81" s="61"/>
      <c r="G81" s="61"/>
      <c r="H81" s="61"/>
      <c r="I81" s="61">
        <v>1.15</v>
      </c>
      <c r="J81" s="61">
        <f aca="true" t="shared" si="13" ref="J81:J88">C81*D81*(1+H81/100)*I81*12</f>
        <v>0</v>
      </c>
      <c r="K81" s="116"/>
      <c r="N81" s="296" t="s">
        <v>540</v>
      </c>
      <c r="O81" s="296"/>
      <c r="P81" s="296"/>
      <c r="Q81" s="296"/>
    </row>
    <row r="82" spans="1:17" ht="15">
      <c r="A82" s="60"/>
      <c r="B82" s="76" t="s">
        <v>449</v>
      </c>
      <c r="C82" s="63"/>
      <c r="D82" s="61">
        <f t="shared" si="12"/>
        <v>0</v>
      </c>
      <c r="E82" s="61"/>
      <c r="F82" s="61"/>
      <c r="G82" s="61"/>
      <c r="H82" s="61"/>
      <c r="I82" s="61">
        <v>1.15</v>
      </c>
      <c r="J82" s="61">
        <f t="shared" si="13"/>
        <v>0</v>
      </c>
      <c r="K82" s="116"/>
      <c r="N82" s="296"/>
      <c r="O82" s="296"/>
      <c r="P82" s="296"/>
      <c r="Q82" s="296"/>
    </row>
    <row r="83" spans="1:17" ht="15">
      <c r="A83" s="60"/>
      <c r="B83" s="76" t="s">
        <v>450</v>
      </c>
      <c r="C83" s="63">
        <v>6.7</v>
      </c>
      <c r="D83" s="61">
        <f t="shared" si="12"/>
        <v>8076.13</v>
      </c>
      <c r="E83" s="61">
        <v>6076.13</v>
      </c>
      <c r="F83" s="61"/>
      <c r="G83" s="61">
        <v>2000</v>
      </c>
      <c r="H83" s="61"/>
      <c r="I83" s="61">
        <v>1.15</v>
      </c>
      <c r="J83" s="61">
        <f t="shared" si="13"/>
        <v>746718.9798</v>
      </c>
      <c r="K83" s="116"/>
      <c r="N83" s="296"/>
      <c r="O83" s="296"/>
      <c r="P83" s="296"/>
      <c r="Q83" s="296"/>
    </row>
    <row r="84" spans="1:17" ht="15">
      <c r="A84" s="60"/>
      <c r="B84" s="76" t="s">
        <v>451</v>
      </c>
      <c r="C84" s="63"/>
      <c r="D84" s="61">
        <f t="shared" si="12"/>
        <v>0</v>
      </c>
      <c r="E84" s="61"/>
      <c r="F84" s="61"/>
      <c r="G84" s="61"/>
      <c r="H84" s="61"/>
      <c r="I84" s="61">
        <v>1.15</v>
      </c>
      <c r="J84" s="61">
        <f t="shared" si="13"/>
        <v>0</v>
      </c>
      <c r="K84" s="116"/>
      <c r="N84" s="296"/>
      <c r="O84" s="296"/>
      <c r="P84" s="296"/>
      <c r="Q84" s="296"/>
    </row>
    <row r="85" spans="1:17" ht="18" customHeight="1">
      <c r="A85" s="60"/>
      <c r="B85" s="76" t="s">
        <v>453</v>
      </c>
      <c r="C85" s="63"/>
      <c r="D85" s="61">
        <f t="shared" si="12"/>
        <v>0</v>
      </c>
      <c r="E85" s="61"/>
      <c r="F85" s="61"/>
      <c r="G85" s="61"/>
      <c r="H85" s="61"/>
      <c r="I85" s="61">
        <v>1.15</v>
      </c>
      <c r="J85" s="61">
        <f t="shared" si="13"/>
        <v>0</v>
      </c>
      <c r="K85" s="116"/>
      <c r="N85" s="296"/>
      <c r="O85" s="296"/>
      <c r="P85" s="296"/>
      <c r="Q85" s="296"/>
    </row>
    <row r="86" spans="1:17" ht="16.5" customHeight="1">
      <c r="A86" s="60"/>
      <c r="B86" s="76" t="s">
        <v>452</v>
      </c>
      <c r="C86" s="63"/>
      <c r="D86" s="61">
        <f t="shared" si="12"/>
        <v>0</v>
      </c>
      <c r="E86" s="61"/>
      <c r="F86" s="61"/>
      <c r="G86" s="61"/>
      <c r="H86" s="61"/>
      <c r="I86" s="61">
        <v>1.15</v>
      </c>
      <c r="J86" s="61">
        <f t="shared" si="13"/>
        <v>0</v>
      </c>
      <c r="K86" s="116"/>
      <c r="N86" s="296"/>
      <c r="O86" s="296"/>
      <c r="P86" s="296"/>
      <c r="Q86" s="296"/>
    </row>
    <row r="87" spans="1:17" ht="15">
      <c r="A87" s="60"/>
      <c r="B87" s="76" t="s">
        <v>455</v>
      </c>
      <c r="C87" s="63"/>
      <c r="D87" s="61">
        <f t="shared" si="12"/>
        <v>0</v>
      </c>
      <c r="E87" s="61"/>
      <c r="F87" s="61"/>
      <c r="G87" s="61"/>
      <c r="H87" s="61"/>
      <c r="I87" s="61">
        <v>1.15</v>
      </c>
      <c r="J87" s="61">
        <f t="shared" si="13"/>
        <v>0</v>
      </c>
      <c r="K87" s="116"/>
      <c r="N87" s="296"/>
      <c r="O87" s="296"/>
      <c r="P87" s="296"/>
      <c r="Q87" s="296"/>
    </row>
    <row r="88" spans="1:11" ht="15">
      <c r="A88" s="60"/>
      <c r="B88" s="76" t="s">
        <v>454</v>
      </c>
      <c r="C88" s="63"/>
      <c r="D88" s="61">
        <f t="shared" si="12"/>
        <v>0</v>
      </c>
      <c r="E88" s="61"/>
      <c r="F88" s="61"/>
      <c r="G88" s="61"/>
      <c r="H88" s="61"/>
      <c r="I88" s="61">
        <v>1.15</v>
      </c>
      <c r="J88" s="61">
        <f t="shared" si="13"/>
        <v>0</v>
      </c>
      <c r="K88" s="116"/>
    </row>
    <row r="89" spans="1:14" ht="15">
      <c r="A89" s="73"/>
      <c r="B89" s="99" t="s">
        <v>246</v>
      </c>
      <c r="C89" s="100">
        <f>SUM(C80:C88)</f>
        <v>14.5</v>
      </c>
      <c r="D89" s="100" t="s">
        <v>201</v>
      </c>
      <c r="E89" s="100" t="s">
        <v>201</v>
      </c>
      <c r="F89" s="100" t="s">
        <v>201</v>
      </c>
      <c r="G89" s="100" t="s">
        <v>201</v>
      </c>
      <c r="H89" s="100" t="s">
        <v>201</v>
      </c>
      <c r="I89" s="100" t="s">
        <v>201</v>
      </c>
      <c r="J89" s="103">
        <f>SUM(J80:J88)</f>
        <v>6648278.960999999</v>
      </c>
      <c r="K89" s="180">
        <v>6648387.1</v>
      </c>
      <c r="L89" s="78">
        <v>111</v>
      </c>
      <c r="M89" s="79" t="s">
        <v>427</v>
      </c>
      <c r="N89" s="67"/>
    </row>
    <row r="90" spans="1:15" s="59" customFormat="1" ht="15">
      <c r="A90" s="298" t="s">
        <v>108</v>
      </c>
      <c r="B90" s="299"/>
      <c r="C90" s="299"/>
      <c r="D90" s="299"/>
      <c r="E90" s="299"/>
      <c r="F90" s="299"/>
      <c r="G90" s="299"/>
      <c r="H90" s="299"/>
      <c r="I90" s="299"/>
      <c r="J90" s="300"/>
      <c r="K90" s="120"/>
      <c r="L90" s="67"/>
      <c r="M90" s="69"/>
      <c r="N90" s="128"/>
      <c r="O90" s="67"/>
    </row>
    <row r="91" spans="1:12" ht="15">
      <c r="A91" s="60"/>
      <c r="B91" s="75" t="s">
        <v>447</v>
      </c>
      <c r="C91" s="63"/>
      <c r="D91" s="61">
        <f>SUM(E91:G91)</f>
        <v>0</v>
      </c>
      <c r="E91" s="61"/>
      <c r="F91" s="61"/>
      <c r="G91" s="61"/>
      <c r="H91" s="61"/>
      <c r="I91" s="61">
        <v>1.15</v>
      </c>
      <c r="J91" s="61">
        <f>C91*D91*(1+H91/100)*I91*12</f>
        <v>0</v>
      </c>
      <c r="K91" s="116"/>
      <c r="L91" s="70"/>
    </row>
    <row r="92" spans="1:11" ht="15">
      <c r="A92" s="60"/>
      <c r="B92" s="76" t="s">
        <v>448</v>
      </c>
      <c r="C92" s="63"/>
      <c r="D92" s="61">
        <f aca="true" t="shared" si="14" ref="D92:D99">SUM(E92:G92)</f>
        <v>0</v>
      </c>
      <c r="E92" s="61"/>
      <c r="F92" s="61"/>
      <c r="G92" s="61"/>
      <c r="H92" s="61"/>
      <c r="I92" s="61">
        <v>1.15</v>
      </c>
      <c r="J92" s="61">
        <f aca="true" t="shared" si="15" ref="J92:J99">C92*D92*(1+H92/100)*I92*12</f>
        <v>0</v>
      </c>
      <c r="K92" s="116"/>
    </row>
    <row r="93" spans="1:11" ht="15">
      <c r="A93" s="60"/>
      <c r="B93" s="76" t="s">
        <v>449</v>
      </c>
      <c r="C93" s="63"/>
      <c r="D93" s="61">
        <f t="shared" si="14"/>
        <v>0</v>
      </c>
      <c r="E93" s="61"/>
      <c r="F93" s="61"/>
      <c r="G93" s="61"/>
      <c r="H93" s="61"/>
      <c r="I93" s="61">
        <v>1.15</v>
      </c>
      <c r="J93" s="61">
        <f t="shared" si="15"/>
        <v>0</v>
      </c>
      <c r="K93" s="116"/>
    </row>
    <row r="94" spans="1:11" ht="15">
      <c r="A94" s="60"/>
      <c r="B94" s="76" t="s">
        <v>450</v>
      </c>
      <c r="C94" s="63"/>
      <c r="D94" s="61">
        <f t="shared" si="14"/>
        <v>0</v>
      </c>
      <c r="E94" s="61"/>
      <c r="F94" s="61"/>
      <c r="G94" s="61"/>
      <c r="H94" s="61"/>
      <c r="I94" s="61">
        <v>1.15</v>
      </c>
      <c r="J94" s="61">
        <f t="shared" si="15"/>
        <v>0</v>
      </c>
      <c r="K94" s="116"/>
    </row>
    <row r="95" spans="1:11" ht="15">
      <c r="A95" s="60"/>
      <c r="B95" s="76" t="s">
        <v>451</v>
      </c>
      <c r="C95" s="63"/>
      <c r="D95" s="61">
        <f t="shared" si="14"/>
        <v>0</v>
      </c>
      <c r="E95" s="61"/>
      <c r="F95" s="61"/>
      <c r="G95" s="61"/>
      <c r="H95" s="61"/>
      <c r="I95" s="61">
        <v>1.15</v>
      </c>
      <c r="J95" s="61">
        <f t="shared" si="15"/>
        <v>0</v>
      </c>
      <c r="K95" s="116"/>
    </row>
    <row r="96" spans="1:11" ht="18" customHeight="1">
      <c r="A96" s="60"/>
      <c r="B96" s="76" t="s">
        <v>453</v>
      </c>
      <c r="C96" s="63"/>
      <c r="D96" s="61">
        <f t="shared" si="14"/>
        <v>0</v>
      </c>
      <c r="E96" s="61"/>
      <c r="F96" s="61"/>
      <c r="G96" s="61"/>
      <c r="H96" s="61"/>
      <c r="I96" s="61">
        <v>1.15</v>
      </c>
      <c r="J96" s="61">
        <f t="shared" si="15"/>
        <v>0</v>
      </c>
      <c r="K96" s="116"/>
    </row>
    <row r="97" spans="1:11" ht="16.5" customHeight="1">
      <c r="A97" s="60"/>
      <c r="B97" s="76" t="s">
        <v>452</v>
      </c>
      <c r="C97" s="63"/>
      <c r="D97" s="61">
        <f t="shared" si="14"/>
        <v>0</v>
      </c>
      <c r="E97" s="61"/>
      <c r="F97" s="61"/>
      <c r="G97" s="61"/>
      <c r="H97" s="61"/>
      <c r="I97" s="61">
        <v>1.15</v>
      </c>
      <c r="J97" s="61">
        <f t="shared" si="15"/>
        <v>0</v>
      </c>
      <c r="K97" s="116"/>
    </row>
    <row r="98" spans="1:11" ht="15">
      <c r="A98" s="60"/>
      <c r="B98" s="76" t="s">
        <v>455</v>
      </c>
      <c r="C98" s="63"/>
      <c r="D98" s="61">
        <f t="shared" si="14"/>
        <v>0</v>
      </c>
      <c r="E98" s="61"/>
      <c r="F98" s="61"/>
      <c r="G98" s="61"/>
      <c r="H98" s="61"/>
      <c r="I98" s="61">
        <v>1.15</v>
      </c>
      <c r="J98" s="61">
        <f t="shared" si="15"/>
        <v>0</v>
      </c>
      <c r="K98" s="116"/>
    </row>
    <row r="99" spans="1:11" ht="15">
      <c r="A99" s="60"/>
      <c r="B99" s="76" t="s">
        <v>454</v>
      </c>
      <c r="C99" s="63"/>
      <c r="D99" s="61">
        <f t="shared" si="14"/>
        <v>0</v>
      </c>
      <c r="E99" s="61"/>
      <c r="F99" s="61"/>
      <c r="G99" s="61"/>
      <c r="H99" s="61"/>
      <c r="I99" s="61">
        <v>1.15</v>
      </c>
      <c r="J99" s="61">
        <f t="shared" si="15"/>
        <v>0</v>
      </c>
      <c r="K99" s="116"/>
    </row>
    <row r="100" spans="1:14" ht="15">
      <c r="A100" s="73"/>
      <c r="B100" s="99" t="s">
        <v>246</v>
      </c>
      <c r="C100" s="100">
        <f>SUM(C91:C99)</f>
        <v>0</v>
      </c>
      <c r="D100" s="100" t="s">
        <v>201</v>
      </c>
      <c r="E100" s="100" t="s">
        <v>201</v>
      </c>
      <c r="F100" s="100" t="s">
        <v>201</v>
      </c>
      <c r="G100" s="100" t="s">
        <v>201</v>
      </c>
      <c r="H100" s="100" t="s">
        <v>201</v>
      </c>
      <c r="I100" s="100" t="s">
        <v>201</v>
      </c>
      <c r="J100" s="103">
        <f>SUM(J91:J99)</f>
        <v>0</v>
      </c>
      <c r="K100" s="117"/>
      <c r="L100" s="78">
        <v>111</v>
      </c>
      <c r="M100" s="79" t="s">
        <v>427</v>
      </c>
      <c r="N100" s="67"/>
    </row>
    <row r="101" spans="1:15" s="59" customFormat="1" ht="15">
      <c r="A101" s="304" t="s">
        <v>107</v>
      </c>
      <c r="B101" s="305"/>
      <c r="C101" s="305"/>
      <c r="D101" s="305"/>
      <c r="E101" s="305"/>
      <c r="F101" s="305"/>
      <c r="G101" s="305"/>
      <c r="H101" s="305"/>
      <c r="I101" s="305"/>
      <c r="J101" s="306"/>
      <c r="K101" s="120"/>
      <c r="L101" s="67"/>
      <c r="M101" s="69"/>
      <c r="N101" s="129"/>
      <c r="O101" s="67"/>
    </row>
    <row r="102" spans="1:12" ht="15">
      <c r="A102" s="60"/>
      <c r="B102" s="75" t="s">
        <v>447</v>
      </c>
      <c r="C102" s="63"/>
      <c r="D102" s="61">
        <f>SUM(E102:G102)</f>
        <v>0</v>
      </c>
      <c r="E102" s="61"/>
      <c r="F102" s="61"/>
      <c r="G102" s="61"/>
      <c r="H102" s="61"/>
      <c r="I102" s="61">
        <v>1.15</v>
      </c>
      <c r="J102" s="61">
        <f>C102*D102*(1+H102/100)*I102*12</f>
        <v>0</v>
      </c>
      <c r="K102" s="116"/>
      <c r="L102" s="70"/>
    </row>
    <row r="103" spans="1:11" ht="15">
      <c r="A103" s="60"/>
      <c r="B103" s="76" t="s">
        <v>448</v>
      </c>
      <c r="C103" s="63"/>
      <c r="D103" s="61">
        <f aca="true" t="shared" si="16" ref="D103:D110">SUM(E103:G103)</f>
        <v>0</v>
      </c>
      <c r="E103" s="61"/>
      <c r="F103" s="61"/>
      <c r="G103" s="61"/>
      <c r="H103" s="61"/>
      <c r="I103" s="61">
        <v>1.15</v>
      </c>
      <c r="J103" s="61">
        <f aca="true" t="shared" si="17" ref="J103:J110">C103*D103*(1+H103/100)*I103*12</f>
        <v>0</v>
      </c>
      <c r="K103" s="116"/>
    </row>
    <row r="104" spans="1:14" ht="15">
      <c r="A104" s="60"/>
      <c r="B104" s="76" t="s">
        <v>449</v>
      </c>
      <c r="C104" s="63"/>
      <c r="D104" s="61">
        <f t="shared" si="16"/>
        <v>0</v>
      </c>
      <c r="E104" s="61"/>
      <c r="F104" s="61"/>
      <c r="G104" s="61"/>
      <c r="H104" s="61"/>
      <c r="I104" s="61">
        <v>1.15</v>
      </c>
      <c r="J104" s="61">
        <f t="shared" si="17"/>
        <v>0</v>
      </c>
      <c r="K104" s="116"/>
      <c r="N104" s="67"/>
    </row>
    <row r="105" spans="1:11" ht="15">
      <c r="A105" s="60"/>
      <c r="B105" s="76" t="s">
        <v>450</v>
      </c>
      <c r="C105" s="63"/>
      <c r="D105" s="61">
        <f t="shared" si="16"/>
        <v>0</v>
      </c>
      <c r="E105" s="61"/>
      <c r="F105" s="61"/>
      <c r="G105" s="61"/>
      <c r="H105" s="61"/>
      <c r="I105" s="61">
        <v>1.15</v>
      </c>
      <c r="J105" s="61">
        <f t="shared" si="17"/>
        <v>0</v>
      </c>
      <c r="K105" s="116"/>
    </row>
    <row r="106" spans="1:11" ht="15">
      <c r="A106" s="60"/>
      <c r="B106" s="76" t="s">
        <v>451</v>
      </c>
      <c r="C106" s="63"/>
      <c r="D106" s="61">
        <f t="shared" si="16"/>
        <v>0</v>
      </c>
      <c r="E106" s="61"/>
      <c r="F106" s="61"/>
      <c r="G106" s="61"/>
      <c r="H106" s="61"/>
      <c r="I106" s="61">
        <v>1.15</v>
      </c>
      <c r="J106" s="61">
        <f t="shared" si="17"/>
        <v>0</v>
      </c>
      <c r="K106" s="116"/>
    </row>
    <row r="107" spans="1:11" ht="18" customHeight="1">
      <c r="A107" s="60"/>
      <c r="B107" s="76" t="s">
        <v>453</v>
      </c>
      <c r="C107" s="63"/>
      <c r="D107" s="61">
        <f t="shared" si="16"/>
        <v>0</v>
      </c>
      <c r="E107" s="61"/>
      <c r="F107" s="61"/>
      <c r="G107" s="61"/>
      <c r="H107" s="61"/>
      <c r="I107" s="61">
        <v>1.15</v>
      </c>
      <c r="J107" s="61">
        <f t="shared" si="17"/>
        <v>0</v>
      </c>
      <c r="K107" s="116"/>
    </row>
    <row r="108" spans="1:11" ht="16.5" customHeight="1">
      <c r="A108" s="60"/>
      <c r="B108" s="76" t="s">
        <v>452</v>
      </c>
      <c r="C108" s="63"/>
      <c r="D108" s="61">
        <f t="shared" si="16"/>
        <v>0</v>
      </c>
      <c r="E108" s="61"/>
      <c r="F108" s="61"/>
      <c r="G108" s="61"/>
      <c r="H108" s="61"/>
      <c r="I108" s="61">
        <v>1.15</v>
      </c>
      <c r="J108" s="61">
        <f t="shared" si="17"/>
        <v>0</v>
      </c>
      <c r="K108" s="116"/>
    </row>
    <row r="109" spans="1:11" ht="15">
      <c r="A109" s="60"/>
      <c r="B109" s="76" t="s">
        <v>455</v>
      </c>
      <c r="C109" s="63"/>
      <c r="D109" s="61">
        <f t="shared" si="16"/>
        <v>0</v>
      </c>
      <c r="E109" s="61"/>
      <c r="F109" s="61"/>
      <c r="G109" s="61"/>
      <c r="H109" s="61"/>
      <c r="I109" s="61">
        <v>1.15</v>
      </c>
      <c r="J109" s="61">
        <f t="shared" si="17"/>
        <v>0</v>
      </c>
      <c r="K109" s="116"/>
    </row>
    <row r="110" spans="1:11" ht="15">
      <c r="A110" s="60"/>
      <c r="B110" s="76" t="s">
        <v>454</v>
      </c>
      <c r="C110" s="63"/>
      <c r="D110" s="61">
        <f t="shared" si="16"/>
        <v>0</v>
      </c>
      <c r="E110" s="61"/>
      <c r="F110" s="61"/>
      <c r="G110" s="61"/>
      <c r="H110" s="61"/>
      <c r="I110" s="61">
        <v>1.15</v>
      </c>
      <c r="J110" s="61">
        <f t="shared" si="17"/>
        <v>0</v>
      </c>
      <c r="K110" s="116"/>
    </row>
    <row r="111" spans="1:13" ht="15">
      <c r="A111" s="73"/>
      <c r="B111" s="99" t="s">
        <v>246</v>
      </c>
      <c r="C111" s="100">
        <f>SUM(C102:C110)</f>
        <v>0</v>
      </c>
      <c r="D111" s="100" t="s">
        <v>201</v>
      </c>
      <c r="E111" s="100" t="s">
        <v>201</v>
      </c>
      <c r="F111" s="100" t="s">
        <v>201</v>
      </c>
      <c r="G111" s="100" t="s">
        <v>201</v>
      </c>
      <c r="H111" s="100" t="s">
        <v>201</v>
      </c>
      <c r="I111" s="100" t="s">
        <v>201</v>
      </c>
      <c r="J111" s="103">
        <f>SUM(J102:J110)</f>
        <v>0</v>
      </c>
      <c r="K111" s="117"/>
      <c r="L111" s="78">
        <v>111</v>
      </c>
      <c r="M111" s="79" t="s">
        <v>427</v>
      </c>
    </row>
    <row r="112" spans="1:17" s="59" customFormat="1" ht="26.25">
      <c r="A112" s="298" t="s">
        <v>457</v>
      </c>
      <c r="B112" s="299"/>
      <c r="C112" s="299"/>
      <c r="D112" s="299"/>
      <c r="E112" s="299"/>
      <c r="F112" s="299"/>
      <c r="G112" s="299"/>
      <c r="H112" s="299"/>
      <c r="I112" s="299"/>
      <c r="J112" s="300"/>
      <c r="K112" s="120"/>
      <c r="L112" s="67"/>
      <c r="M112" s="69"/>
      <c r="N112" s="297" t="s">
        <v>539</v>
      </c>
      <c r="O112" s="297"/>
      <c r="P112" s="297"/>
      <c r="Q112" s="297"/>
    </row>
    <row r="113" spans="1:12" ht="15">
      <c r="A113" s="60"/>
      <c r="B113" s="75" t="s">
        <v>447</v>
      </c>
      <c r="C113" s="63">
        <v>1</v>
      </c>
      <c r="D113" s="61">
        <f>SUM(E113:G113)</f>
        <v>890.19</v>
      </c>
      <c r="E113" s="61"/>
      <c r="F113" s="61"/>
      <c r="G113" s="61">
        <v>890.19</v>
      </c>
      <c r="H113" s="61"/>
      <c r="I113" s="61">
        <v>1.15</v>
      </c>
      <c r="J113" s="61">
        <f>C113*D113*(1+H113/100)*I113*12</f>
        <v>12284.622</v>
      </c>
      <c r="K113" s="116"/>
      <c r="L113" s="70"/>
    </row>
    <row r="114" spans="1:11" ht="15">
      <c r="A114" s="60"/>
      <c r="B114" s="76" t="s">
        <v>448</v>
      </c>
      <c r="C114" s="63">
        <v>15</v>
      </c>
      <c r="D114" s="61">
        <f aca="true" t="shared" si="18" ref="D114:D121">SUM(E114:G114)</f>
        <v>890.19</v>
      </c>
      <c r="E114" s="61"/>
      <c r="F114" s="61"/>
      <c r="G114" s="61">
        <v>890.19</v>
      </c>
      <c r="H114" s="61"/>
      <c r="I114" s="61">
        <v>1.15</v>
      </c>
      <c r="J114" s="61">
        <f aca="true" t="shared" si="19" ref="J114:J121">C114*D114*(1+H114/100)*I114*12</f>
        <v>184269.33</v>
      </c>
      <c r="K114" s="116"/>
    </row>
    <row r="115" spans="1:11" ht="15">
      <c r="A115" s="60"/>
      <c r="B115" s="76" t="s">
        <v>449</v>
      </c>
      <c r="C115" s="63"/>
      <c r="D115" s="61">
        <f t="shared" si="18"/>
        <v>0</v>
      </c>
      <c r="E115" s="61"/>
      <c r="F115" s="61"/>
      <c r="G115" s="61"/>
      <c r="H115" s="61"/>
      <c r="I115" s="61">
        <v>1.15</v>
      </c>
      <c r="J115" s="61">
        <f t="shared" si="19"/>
        <v>0</v>
      </c>
      <c r="K115" s="116"/>
    </row>
    <row r="116" spans="1:11" ht="15">
      <c r="A116" s="60"/>
      <c r="B116" s="76" t="s">
        <v>450</v>
      </c>
      <c r="C116" s="63"/>
      <c r="D116" s="61">
        <f t="shared" si="18"/>
        <v>0</v>
      </c>
      <c r="E116" s="61"/>
      <c r="F116" s="61"/>
      <c r="G116" s="61"/>
      <c r="H116" s="61"/>
      <c r="I116" s="61">
        <v>1.15</v>
      </c>
      <c r="J116" s="61">
        <f t="shared" si="19"/>
        <v>0</v>
      </c>
      <c r="K116" s="116"/>
    </row>
    <row r="117" spans="1:11" ht="15">
      <c r="A117" s="60"/>
      <c r="B117" s="76" t="s">
        <v>451</v>
      </c>
      <c r="C117" s="63"/>
      <c r="D117" s="61">
        <f t="shared" si="18"/>
        <v>0</v>
      </c>
      <c r="E117" s="61"/>
      <c r="F117" s="61"/>
      <c r="G117" s="61"/>
      <c r="H117" s="61"/>
      <c r="I117" s="61">
        <v>1.15</v>
      </c>
      <c r="J117" s="61">
        <f t="shared" si="19"/>
        <v>0</v>
      </c>
      <c r="K117" s="116"/>
    </row>
    <row r="118" spans="1:11" ht="18" customHeight="1">
      <c r="A118" s="60"/>
      <c r="B118" s="76" t="s">
        <v>453</v>
      </c>
      <c r="C118" s="63"/>
      <c r="D118" s="61">
        <f t="shared" si="18"/>
        <v>0</v>
      </c>
      <c r="E118" s="61"/>
      <c r="F118" s="61"/>
      <c r="G118" s="61"/>
      <c r="H118" s="61"/>
      <c r="I118" s="61">
        <v>1.15</v>
      </c>
      <c r="J118" s="61">
        <f t="shared" si="19"/>
        <v>0</v>
      </c>
      <c r="K118" s="116"/>
    </row>
    <row r="119" spans="1:11" ht="16.5" customHeight="1">
      <c r="A119" s="60"/>
      <c r="B119" s="76" t="s">
        <v>452</v>
      </c>
      <c r="C119" s="63">
        <v>1</v>
      </c>
      <c r="D119" s="61">
        <f t="shared" si="18"/>
        <v>890.19</v>
      </c>
      <c r="E119" s="61"/>
      <c r="F119" s="61"/>
      <c r="G119" s="61">
        <v>890.19</v>
      </c>
      <c r="H119" s="61"/>
      <c r="I119" s="61">
        <v>1.15</v>
      </c>
      <c r="J119" s="61">
        <f t="shared" si="19"/>
        <v>12284.622</v>
      </c>
      <c r="K119" s="116"/>
    </row>
    <row r="120" spans="1:11" ht="15">
      <c r="A120" s="60"/>
      <c r="B120" s="76" t="s">
        <v>455</v>
      </c>
      <c r="C120" s="63"/>
      <c r="D120" s="61">
        <f t="shared" si="18"/>
        <v>0</v>
      </c>
      <c r="E120" s="61"/>
      <c r="F120" s="61"/>
      <c r="G120" s="61"/>
      <c r="H120" s="61"/>
      <c r="I120" s="61">
        <v>1.15</v>
      </c>
      <c r="J120" s="61">
        <f t="shared" si="19"/>
        <v>0</v>
      </c>
      <c r="K120" s="116"/>
    </row>
    <row r="121" spans="1:11" ht="15">
      <c r="A121" s="60"/>
      <c r="B121" s="76" t="s">
        <v>454</v>
      </c>
      <c r="C121" s="63">
        <v>13</v>
      </c>
      <c r="D121" s="61">
        <f t="shared" si="18"/>
        <v>890.19</v>
      </c>
      <c r="E121" s="61"/>
      <c r="F121" s="61"/>
      <c r="G121" s="61">
        <v>890.19</v>
      </c>
      <c r="H121" s="61"/>
      <c r="I121" s="61">
        <v>1.15</v>
      </c>
      <c r="J121" s="61">
        <f t="shared" si="19"/>
        <v>159700.086</v>
      </c>
      <c r="K121" s="116"/>
    </row>
    <row r="122" spans="1:13" ht="15">
      <c r="A122" s="73"/>
      <c r="B122" s="99" t="s">
        <v>246</v>
      </c>
      <c r="C122" s="100">
        <f>SUM(C113:C121)</f>
        <v>30</v>
      </c>
      <c r="D122" s="100" t="s">
        <v>201</v>
      </c>
      <c r="E122" s="100" t="s">
        <v>201</v>
      </c>
      <c r="F122" s="100" t="s">
        <v>201</v>
      </c>
      <c r="G122" s="100" t="s">
        <v>201</v>
      </c>
      <c r="H122" s="100" t="s">
        <v>201</v>
      </c>
      <c r="I122" s="100" t="s">
        <v>201</v>
      </c>
      <c r="J122" s="103">
        <f>SUM(J113:J121)</f>
        <v>368538.66000000003</v>
      </c>
      <c r="K122" s="180">
        <v>368540</v>
      </c>
      <c r="L122" s="78">
        <v>111</v>
      </c>
      <c r="M122" s="79" t="s">
        <v>427</v>
      </c>
    </row>
    <row r="124" spans="1:7" ht="15">
      <c r="A124" s="308" t="s">
        <v>371</v>
      </c>
      <c r="B124" s="308"/>
      <c r="C124" s="308"/>
      <c r="D124" s="308"/>
      <c r="E124" s="308"/>
      <c r="F124" s="308"/>
      <c r="G124" s="308"/>
    </row>
    <row r="126" spans="1:6" ht="90" customHeight="1">
      <c r="A126" s="279" t="s">
        <v>361</v>
      </c>
      <c r="B126" s="279" t="s">
        <v>372</v>
      </c>
      <c r="C126" s="279" t="s">
        <v>373</v>
      </c>
      <c r="D126" s="279" t="s">
        <v>374</v>
      </c>
      <c r="E126" s="279" t="s">
        <v>375</v>
      </c>
      <c r="F126" s="279" t="s">
        <v>376</v>
      </c>
    </row>
    <row r="127" spans="1:6" ht="15">
      <c r="A127" s="280"/>
      <c r="B127" s="280"/>
      <c r="C127" s="280"/>
      <c r="D127" s="280"/>
      <c r="E127" s="280"/>
      <c r="F127" s="280"/>
    </row>
    <row r="128" spans="1:6" ht="15">
      <c r="A128" s="281"/>
      <c r="B128" s="281"/>
      <c r="C128" s="281"/>
      <c r="D128" s="281"/>
      <c r="E128" s="281"/>
      <c r="F128" s="281"/>
    </row>
    <row r="129" spans="1:15" s="59" customFormat="1" ht="15">
      <c r="A129" s="53">
        <v>1</v>
      </c>
      <c r="B129" s="53">
        <v>2</v>
      </c>
      <c r="C129" s="53">
        <v>3</v>
      </c>
      <c r="D129" s="53">
        <v>4</v>
      </c>
      <c r="E129" s="53">
        <v>5</v>
      </c>
      <c r="F129" s="53">
        <v>6</v>
      </c>
      <c r="K129" s="115"/>
      <c r="L129" s="67"/>
      <c r="M129" s="69"/>
      <c r="N129" s="69"/>
      <c r="O129" s="67"/>
    </row>
    <row r="130" spans="1:6" ht="15">
      <c r="A130" s="60"/>
      <c r="B130" s="60"/>
      <c r="C130" s="63"/>
      <c r="D130" s="61"/>
      <c r="E130" s="61"/>
      <c r="F130" s="61">
        <f>C130*D130*E130</f>
        <v>0</v>
      </c>
    </row>
    <row r="131" spans="1:13" ht="15">
      <c r="A131" s="73"/>
      <c r="B131" s="99" t="s">
        <v>246</v>
      </c>
      <c r="C131" s="100" t="s">
        <v>201</v>
      </c>
      <c r="D131" s="100" t="s">
        <v>201</v>
      </c>
      <c r="E131" s="100" t="s">
        <v>201</v>
      </c>
      <c r="F131" s="103">
        <f>SUM(F130:F130)</f>
        <v>0</v>
      </c>
      <c r="K131" s="121"/>
      <c r="L131" s="78">
        <v>113</v>
      </c>
      <c r="M131" s="79" t="s">
        <v>427</v>
      </c>
    </row>
    <row r="133" spans="1:6" ht="15">
      <c r="A133" s="308" t="s">
        <v>378</v>
      </c>
      <c r="B133" s="308"/>
      <c r="C133" s="308"/>
      <c r="D133" s="308"/>
      <c r="E133" s="308"/>
      <c r="F133" s="308"/>
    </row>
    <row r="135" spans="1:6" ht="90" customHeight="1">
      <c r="A135" s="288" t="s">
        <v>361</v>
      </c>
      <c r="B135" s="288" t="s">
        <v>372</v>
      </c>
      <c r="C135" s="288" t="s">
        <v>379</v>
      </c>
      <c r="D135" s="288" t="s">
        <v>380</v>
      </c>
      <c r="E135" s="288" t="s">
        <v>381</v>
      </c>
      <c r="F135" s="288" t="s">
        <v>376</v>
      </c>
    </row>
    <row r="136" spans="1:6" ht="15">
      <c r="A136" s="288"/>
      <c r="B136" s="288"/>
      <c r="C136" s="288"/>
      <c r="D136" s="288"/>
      <c r="E136" s="288"/>
      <c r="F136" s="288"/>
    </row>
    <row r="137" spans="1:6" ht="15">
      <c r="A137" s="288"/>
      <c r="B137" s="288"/>
      <c r="C137" s="288"/>
      <c r="D137" s="288"/>
      <c r="E137" s="288"/>
      <c r="F137" s="288"/>
    </row>
    <row r="138" spans="1:15" s="59" customFormat="1" ht="15">
      <c r="A138" s="53">
        <v>1</v>
      </c>
      <c r="B138" s="53">
        <v>2</v>
      </c>
      <c r="C138" s="53">
        <v>3</v>
      </c>
      <c r="D138" s="53">
        <v>4</v>
      </c>
      <c r="E138" s="53">
        <v>5</v>
      </c>
      <c r="F138" s="53">
        <v>6</v>
      </c>
      <c r="K138" s="115"/>
      <c r="L138" s="67"/>
      <c r="M138" s="69"/>
      <c r="N138" s="69"/>
      <c r="O138" s="67"/>
    </row>
    <row r="139" spans="1:6" ht="15" hidden="1">
      <c r="A139" s="298" t="s">
        <v>113</v>
      </c>
      <c r="B139" s="299"/>
      <c r="C139" s="299"/>
      <c r="D139" s="299"/>
      <c r="E139" s="299"/>
      <c r="F139" s="300"/>
    </row>
    <row r="140" spans="1:6" ht="15" hidden="1">
      <c r="A140" s="60"/>
      <c r="B140" s="60"/>
      <c r="C140" s="63"/>
      <c r="D140" s="61"/>
      <c r="E140" s="61"/>
      <c r="F140" s="61">
        <f>C140*D140*E140</f>
        <v>0</v>
      </c>
    </row>
    <row r="141" spans="1:6" ht="15" hidden="1">
      <c r="A141" s="60"/>
      <c r="B141" s="60"/>
      <c r="C141" s="63"/>
      <c r="D141" s="61"/>
      <c r="E141" s="61"/>
      <c r="F141" s="61">
        <f>C141*D141*E141</f>
        <v>0</v>
      </c>
    </row>
    <row r="142" spans="1:13" ht="15" hidden="1">
      <c r="A142" s="73"/>
      <c r="B142" s="99" t="s">
        <v>246</v>
      </c>
      <c r="C142" s="100" t="s">
        <v>201</v>
      </c>
      <c r="D142" s="100" t="s">
        <v>201</v>
      </c>
      <c r="E142" s="100" t="s">
        <v>201</v>
      </c>
      <c r="F142" s="103">
        <f>SUM(F139:F141)</f>
        <v>0</v>
      </c>
      <c r="K142" s="121"/>
      <c r="L142" s="78">
        <v>112</v>
      </c>
      <c r="M142" s="79" t="s">
        <v>427</v>
      </c>
    </row>
    <row r="143" spans="1:6" ht="15" hidden="1">
      <c r="A143" s="298" t="s">
        <v>112</v>
      </c>
      <c r="B143" s="299"/>
      <c r="C143" s="299"/>
      <c r="D143" s="299"/>
      <c r="E143" s="299"/>
      <c r="F143" s="300"/>
    </row>
    <row r="144" spans="1:6" ht="15" hidden="1">
      <c r="A144" s="60"/>
      <c r="B144" s="60"/>
      <c r="C144" s="63"/>
      <c r="D144" s="61"/>
      <c r="E144" s="61"/>
      <c r="F144" s="61">
        <f>C144*D144*E144</f>
        <v>0</v>
      </c>
    </row>
    <row r="145" spans="1:6" ht="15" hidden="1">
      <c r="A145" s="60"/>
      <c r="B145" s="60"/>
      <c r="C145" s="63"/>
      <c r="D145" s="61"/>
      <c r="E145" s="61"/>
      <c r="F145" s="61">
        <f>C145*D145*E145</f>
        <v>0</v>
      </c>
    </row>
    <row r="146" spans="1:13" ht="15" hidden="1">
      <c r="A146" s="73"/>
      <c r="B146" s="99" t="s">
        <v>246</v>
      </c>
      <c r="C146" s="100" t="s">
        <v>201</v>
      </c>
      <c r="D146" s="100" t="s">
        <v>201</v>
      </c>
      <c r="E146" s="100" t="s">
        <v>201</v>
      </c>
      <c r="F146" s="103">
        <f>SUM(F143:F145)</f>
        <v>0</v>
      </c>
      <c r="K146" s="121"/>
      <c r="L146" s="78">
        <v>112</v>
      </c>
      <c r="M146" s="79" t="s">
        <v>427</v>
      </c>
    </row>
    <row r="147" spans="1:6" ht="29.25" customHeight="1" hidden="1">
      <c r="A147" s="301" t="s">
        <v>109</v>
      </c>
      <c r="B147" s="302"/>
      <c r="C147" s="302"/>
      <c r="D147" s="302"/>
      <c r="E147" s="302"/>
      <c r="F147" s="303"/>
    </row>
    <row r="148" spans="1:6" ht="15" hidden="1">
      <c r="A148" s="60"/>
      <c r="B148" s="60"/>
      <c r="C148" s="63"/>
      <c r="D148" s="61"/>
      <c r="E148" s="61"/>
      <c r="F148" s="61">
        <f>C148*D148*E148</f>
        <v>0</v>
      </c>
    </row>
    <row r="149" spans="1:6" ht="15" hidden="1">
      <c r="A149" s="60"/>
      <c r="B149" s="60"/>
      <c r="C149" s="63"/>
      <c r="D149" s="61"/>
      <c r="E149" s="61"/>
      <c r="F149" s="61">
        <f>C149*D149*E149</f>
        <v>0</v>
      </c>
    </row>
    <row r="150" spans="1:13" ht="15" hidden="1">
      <c r="A150" s="73"/>
      <c r="B150" s="99" t="s">
        <v>246</v>
      </c>
      <c r="C150" s="100" t="s">
        <v>201</v>
      </c>
      <c r="D150" s="100" t="s">
        <v>201</v>
      </c>
      <c r="E150" s="100" t="s">
        <v>201</v>
      </c>
      <c r="F150" s="103">
        <f>SUM(F147:F149)</f>
        <v>0</v>
      </c>
      <c r="K150" s="121"/>
      <c r="L150" s="78">
        <v>112</v>
      </c>
      <c r="M150" s="79" t="s">
        <v>427</v>
      </c>
    </row>
    <row r="151" spans="1:6" ht="30" customHeight="1" hidden="1">
      <c r="A151" s="301" t="s">
        <v>121</v>
      </c>
      <c r="B151" s="302"/>
      <c r="C151" s="302"/>
      <c r="D151" s="302"/>
      <c r="E151" s="302"/>
      <c r="F151" s="303"/>
    </row>
    <row r="152" spans="1:6" ht="45" hidden="1">
      <c r="A152" s="60"/>
      <c r="B152" s="75" t="s">
        <v>24</v>
      </c>
      <c r="C152" s="63"/>
      <c r="D152" s="61"/>
      <c r="E152" s="61"/>
      <c r="F152" s="61">
        <f>C152*D152*E152</f>
        <v>0</v>
      </c>
    </row>
    <row r="153" spans="1:6" ht="15" hidden="1">
      <c r="A153" s="60"/>
      <c r="B153" s="60"/>
      <c r="C153" s="63"/>
      <c r="D153" s="61"/>
      <c r="E153" s="61"/>
      <c r="F153" s="61">
        <f>C153*D153*E153</f>
        <v>0</v>
      </c>
    </row>
    <row r="154" spans="1:13" ht="15" hidden="1">
      <c r="A154" s="73"/>
      <c r="B154" s="99" t="s">
        <v>246</v>
      </c>
      <c r="C154" s="100" t="s">
        <v>201</v>
      </c>
      <c r="D154" s="100" t="s">
        <v>201</v>
      </c>
      <c r="E154" s="100" t="s">
        <v>201</v>
      </c>
      <c r="F154" s="103">
        <f>SUM(F151:F153)</f>
        <v>0</v>
      </c>
      <c r="K154" s="121"/>
      <c r="L154" s="78">
        <v>112</v>
      </c>
      <c r="M154" s="79" t="s">
        <v>427</v>
      </c>
    </row>
    <row r="155" spans="1:6" ht="30" customHeight="1" hidden="1">
      <c r="A155" s="301" t="s">
        <v>108</v>
      </c>
      <c r="B155" s="302"/>
      <c r="C155" s="302"/>
      <c r="D155" s="302"/>
      <c r="E155" s="302"/>
      <c r="F155" s="303"/>
    </row>
    <row r="156" spans="1:6" ht="15" hidden="1">
      <c r="A156" s="60"/>
      <c r="B156" s="60"/>
      <c r="C156" s="63"/>
      <c r="D156" s="61"/>
      <c r="E156" s="61"/>
      <c r="F156" s="61">
        <f>C156*D156*E156</f>
        <v>0</v>
      </c>
    </row>
    <row r="157" spans="1:6" ht="15" hidden="1">
      <c r="A157" s="60"/>
      <c r="B157" s="60"/>
      <c r="C157" s="63"/>
      <c r="D157" s="61"/>
      <c r="E157" s="61"/>
      <c r="F157" s="61">
        <f>C157*D157*E157</f>
        <v>0</v>
      </c>
    </row>
    <row r="158" spans="1:13" ht="15" hidden="1">
      <c r="A158" s="73"/>
      <c r="B158" s="99" t="s">
        <v>246</v>
      </c>
      <c r="C158" s="100" t="s">
        <v>201</v>
      </c>
      <c r="D158" s="100" t="s">
        <v>201</v>
      </c>
      <c r="E158" s="100" t="s">
        <v>201</v>
      </c>
      <c r="F158" s="103">
        <f>SUM(F155:F157)</f>
        <v>0</v>
      </c>
      <c r="K158" s="121"/>
      <c r="L158" s="78">
        <v>112</v>
      </c>
      <c r="M158" s="79" t="s">
        <v>427</v>
      </c>
    </row>
    <row r="159" spans="1:6" ht="31.5" customHeight="1" hidden="1">
      <c r="A159" s="301" t="s">
        <v>107</v>
      </c>
      <c r="B159" s="302"/>
      <c r="C159" s="302"/>
      <c r="D159" s="302"/>
      <c r="E159" s="302"/>
      <c r="F159" s="303"/>
    </row>
    <row r="160" spans="1:6" ht="15" hidden="1">
      <c r="A160" s="60"/>
      <c r="B160" s="60"/>
      <c r="C160" s="63"/>
      <c r="D160" s="61"/>
      <c r="E160" s="61"/>
      <c r="F160" s="61">
        <f>C160*D160*E160</f>
        <v>0</v>
      </c>
    </row>
    <row r="161" spans="1:6" ht="15" hidden="1">
      <c r="A161" s="60"/>
      <c r="B161" s="60"/>
      <c r="C161" s="63"/>
      <c r="D161" s="61"/>
      <c r="E161" s="61"/>
      <c r="F161" s="61">
        <f>C161*D161*E161</f>
        <v>0</v>
      </c>
    </row>
    <row r="162" spans="1:13" ht="15" hidden="1">
      <c r="A162" s="73"/>
      <c r="B162" s="99" t="s">
        <v>246</v>
      </c>
      <c r="C162" s="100" t="s">
        <v>201</v>
      </c>
      <c r="D162" s="100" t="s">
        <v>201</v>
      </c>
      <c r="E162" s="100" t="s">
        <v>201</v>
      </c>
      <c r="F162" s="103">
        <f>SUM(F159:F161)</f>
        <v>0</v>
      </c>
      <c r="K162" s="121"/>
      <c r="L162" s="78">
        <v>112</v>
      </c>
      <c r="M162" s="79" t="s">
        <v>427</v>
      </c>
    </row>
    <row r="163" spans="1:6" ht="30.75" customHeight="1" hidden="1">
      <c r="A163" s="301" t="s">
        <v>514</v>
      </c>
      <c r="B163" s="302"/>
      <c r="C163" s="302"/>
      <c r="D163" s="302"/>
      <c r="E163" s="302"/>
      <c r="F163" s="303"/>
    </row>
    <row r="164" spans="1:6" ht="15" hidden="1">
      <c r="A164" s="60"/>
      <c r="B164" s="60"/>
      <c r="C164" s="63"/>
      <c r="D164" s="61"/>
      <c r="E164" s="61"/>
      <c r="F164" s="61">
        <f>C164*D164*E164</f>
        <v>0</v>
      </c>
    </row>
    <row r="165" spans="1:6" ht="15" hidden="1">
      <c r="A165" s="60"/>
      <c r="B165" s="60"/>
      <c r="C165" s="63"/>
      <c r="D165" s="61"/>
      <c r="E165" s="61"/>
      <c r="F165" s="61">
        <f>C165*D165*E165</f>
        <v>0</v>
      </c>
    </row>
    <row r="166" spans="1:13" ht="15" hidden="1">
      <c r="A166" s="73"/>
      <c r="B166" s="99" t="s">
        <v>246</v>
      </c>
      <c r="C166" s="100" t="s">
        <v>201</v>
      </c>
      <c r="D166" s="100" t="s">
        <v>201</v>
      </c>
      <c r="E166" s="100" t="s">
        <v>201</v>
      </c>
      <c r="F166" s="103">
        <f>SUM(F163:F165)</f>
        <v>0</v>
      </c>
      <c r="K166" s="121"/>
      <c r="L166" s="78">
        <v>112</v>
      </c>
      <c r="M166" s="79" t="s">
        <v>427</v>
      </c>
    </row>
    <row r="168" spans="1:6" ht="48" customHeight="1">
      <c r="A168" s="307" t="s">
        <v>382</v>
      </c>
      <c r="B168" s="307"/>
      <c r="C168" s="307"/>
      <c r="D168" s="307"/>
      <c r="E168" s="307"/>
      <c r="F168" s="307"/>
    </row>
    <row r="170" spans="1:6" ht="69" customHeight="1">
      <c r="A170" s="288" t="s">
        <v>361</v>
      </c>
      <c r="B170" s="282" t="s">
        <v>383</v>
      </c>
      <c r="C170" s="283"/>
      <c r="D170" s="284"/>
      <c r="E170" s="288" t="s">
        <v>384</v>
      </c>
      <c r="F170" s="288" t="s">
        <v>385</v>
      </c>
    </row>
    <row r="171" spans="1:6" ht="15">
      <c r="A171" s="288"/>
      <c r="B171" s="292"/>
      <c r="C171" s="313"/>
      <c r="D171" s="293"/>
      <c r="E171" s="288"/>
      <c r="F171" s="288"/>
    </row>
    <row r="172" spans="1:6" ht="15">
      <c r="A172" s="288"/>
      <c r="B172" s="285"/>
      <c r="C172" s="286"/>
      <c r="D172" s="287"/>
      <c r="E172" s="288"/>
      <c r="F172" s="288"/>
    </row>
    <row r="173" spans="1:15" s="59" customFormat="1" ht="15">
      <c r="A173" s="53">
        <v>1</v>
      </c>
      <c r="B173" s="294">
        <v>2</v>
      </c>
      <c r="C173" s="314"/>
      <c r="D173" s="295"/>
      <c r="E173" s="53">
        <v>3</v>
      </c>
      <c r="F173" s="53">
        <v>4</v>
      </c>
      <c r="K173" s="115"/>
      <c r="L173" s="67"/>
      <c r="M173" s="69"/>
      <c r="N173" s="69"/>
      <c r="O173" s="67"/>
    </row>
    <row r="174" spans="1:6" ht="15">
      <c r="A174" s="298" t="s">
        <v>131</v>
      </c>
      <c r="B174" s="299"/>
      <c r="C174" s="299"/>
      <c r="D174" s="299"/>
      <c r="E174" s="299"/>
      <c r="F174" s="300"/>
    </row>
    <row r="175" spans="1:6" ht="78" customHeight="1">
      <c r="A175" s="12">
        <v>1</v>
      </c>
      <c r="B175" s="315" t="s">
        <v>23</v>
      </c>
      <c r="C175" s="316"/>
      <c r="D175" s="317"/>
      <c r="E175" s="124">
        <v>6801382.49</v>
      </c>
      <c r="F175" s="125">
        <f>E175*0.302</f>
        <v>2054017.51198</v>
      </c>
    </row>
    <row r="176" spans="1:13" ht="15">
      <c r="A176" s="104"/>
      <c r="B176" s="310" t="s">
        <v>246</v>
      </c>
      <c r="C176" s="311"/>
      <c r="D176" s="312"/>
      <c r="E176" s="126" t="s">
        <v>201</v>
      </c>
      <c r="F176" s="127">
        <f>SUM(F175)</f>
        <v>2054017.51198</v>
      </c>
      <c r="K176" s="121">
        <v>2054017.51</v>
      </c>
      <c r="L176" s="80">
        <v>119</v>
      </c>
      <c r="M176" s="79" t="s">
        <v>427</v>
      </c>
    </row>
    <row r="177" spans="1:6" ht="15">
      <c r="A177" s="298" t="s">
        <v>113</v>
      </c>
      <c r="B177" s="299"/>
      <c r="C177" s="299"/>
      <c r="D177" s="299"/>
      <c r="E177" s="299"/>
      <c r="F177" s="300"/>
    </row>
    <row r="178" spans="1:9" ht="78" customHeight="1">
      <c r="A178" s="12">
        <v>1</v>
      </c>
      <c r="B178" s="315" t="s">
        <v>23</v>
      </c>
      <c r="C178" s="316"/>
      <c r="D178" s="317"/>
      <c r="E178" s="124">
        <f>J34</f>
        <v>0</v>
      </c>
      <c r="F178" s="125"/>
      <c r="G178" s="133"/>
      <c r="I178" s="133"/>
    </row>
    <row r="179" spans="1:13" ht="15">
      <c r="A179" s="104"/>
      <c r="B179" s="310" t="s">
        <v>246</v>
      </c>
      <c r="C179" s="311"/>
      <c r="D179" s="312"/>
      <c r="E179" s="126" t="s">
        <v>201</v>
      </c>
      <c r="F179" s="127">
        <f>SUM(F178)</f>
        <v>0</v>
      </c>
      <c r="K179" s="121"/>
      <c r="L179" s="80">
        <v>119</v>
      </c>
      <c r="M179" s="79" t="s">
        <v>427</v>
      </c>
    </row>
    <row r="180" spans="1:6" ht="15">
      <c r="A180" s="298" t="s">
        <v>112</v>
      </c>
      <c r="B180" s="299"/>
      <c r="C180" s="299"/>
      <c r="D180" s="299"/>
      <c r="E180" s="299"/>
      <c r="F180" s="300"/>
    </row>
    <row r="181" spans="1:6" ht="76.5" customHeight="1">
      <c r="A181" s="12">
        <v>1</v>
      </c>
      <c r="B181" s="315" t="s">
        <v>23</v>
      </c>
      <c r="C181" s="316"/>
      <c r="D181" s="317"/>
      <c r="E181" s="124"/>
      <c r="F181" s="125">
        <f>E181*0.302</f>
        <v>0</v>
      </c>
    </row>
    <row r="182" spans="1:13" ht="15">
      <c r="A182" s="104"/>
      <c r="B182" s="310" t="s">
        <v>246</v>
      </c>
      <c r="C182" s="311"/>
      <c r="D182" s="312"/>
      <c r="E182" s="100" t="s">
        <v>201</v>
      </c>
      <c r="F182" s="103">
        <f>SUM(F181)</f>
        <v>0</v>
      </c>
      <c r="K182" s="121"/>
      <c r="L182" s="80">
        <v>119</v>
      </c>
      <c r="M182" s="79" t="s">
        <v>427</v>
      </c>
    </row>
    <row r="183" spans="1:6" ht="15">
      <c r="A183" s="298" t="s">
        <v>111</v>
      </c>
      <c r="B183" s="299"/>
      <c r="C183" s="299"/>
      <c r="D183" s="299"/>
      <c r="E183" s="299"/>
      <c r="F183" s="300"/>
    </row>
    <row r="184" spans="1:6" ht="76.5" customHeight="1">
      <c r="A184" s="12">
        <v>1</v>
      </c>
      <c r="B184" s="315" t="s">
        <v>23</v>
      </c>
      <c r="C184" s="316"/>
      <c r="D184" s="317"/>
      <c r="E184" s="124"/>
      <c r="F184" s="125">
        <f>E184*0.302</f>
        <v>0</v>
      </c>
    </row>
    <row r="185" spans="1:13" ht="15">
      <c r="A185" s="104"/>
      <c r="B185" s="310" t="s">
        <v>246</v>
      </c>
      <c r="C185" s="311"/>
      <c r="D185" s="312"/>
      <c r="E185" s="100" t="s">
        <v>201</v>
      </c>
      <c r="F185" s="103">
        <f>SUM(F184)</f>
        <v>0</v>
      </c>
      <c r="K185" s="121"/>
      <c r="L185" s="80">
        <v>119</v>
      </c>
      <c r="M185" s="79" t="s">
        <v>427</v>
      </c>
    </row>
    <row r="186" spans="1:6" ht="15">
      <c r="A186" s="298" t="s">
        <v>110</v>
      </c>
      <c r="B186" s="299"/>
      <c r="C186" s="299"/>
      <c r="D186" s="299"/>
      <c r="E186" s="299"/>
      <c r="F186" s="300"/>
    </row>
    <row r="187" spans="1:6" ht="79.5" customHeight="1">
      <c r="A187" s="12">
        <v>1</v>
      </c>
      <c r="B187" s="315" t="s">
        <v>23</v>
      </c>
      <c r="C187" s="316"/>
      <c r="D187" s="317"/>
      <c r="E187" s="124"/>
      <c r="F187" s="125">
        <f>E187*0.302</f>
        <v>0</v>
      </c>
    </row>
    <row r="188" spans="1:13" ht="15">
      <c r="A188" s="104"/>
      <c r="B188" s="310" t="s">
        <v>246</v>
      </c>
      <c r="C188" s="311"/>
      <c r="D188" s="312"/>
      <c r="E188" s="100" t="s">
        <v>201</v>
      </c>
      <c r="F188" s="103">
        <f>SUM(F187)</f>
        <v>0</v>
      </c>
      <c r="K188" s="121"/>
      <c r="L188" s="80">
        <v>119</v>
      </c>
      <c r="M188" s="79" t="s">
        <v>427</v>
      </c>
    </row>
    <row r="189" spans="1:6" ht="30.75" customHeight="1">
      <c r="A189" s="301" t="s">
        <v>132</v>
      </c>
      <c r="B189" s="302"/>
      <c r="C189" s="302"/>
      <c r="D189" s="302"/>
      <c r="E189" s="302"/>
      <c r="F189" s="303"/>
    </row>
    <row r="190" spans="1:6" ht="72" customHeight="1">
      <c r="A190" s="12">
        <v>1</v>
      </c>
      <c r="B190" s="315" t="s">
        <v>23</v>
      </c>
      <c r="C190" s="316"/>
      <c r="D190" s="317"/>
      <c r="E190" s="124">
        <f>K78</f>
        <v>32770430.11</v>
      </c>
      <c r="F190" s="125">
        <f>E190*0.302</f>
        <v>9896669.89322</v>
      </c>
    </row>
    <row r="191" spans="1:13" ht="15">
      <c r="A191" s="104"/>
      <c r="B191" s="310" t="s">
        <v>246</v>
      </c>
      <c r="C191" s="311"/>
      <c r="D191" s="312"/>
      <c r="E191" s="100" t="s">
        <v>201</v>
      </c>
      <c r="F191" s="103">
        <f>SUM(F190)</f>
        <v>9896669.89322</v>
      </c>
      <c r="K191" s="121">
        <v>9896669.89</v>
      </c>
      <c r="L191" s="80">
        <v>119</v>
      </c>
      <c r="M191" s="79" t="s">
        <v>427</v>
      </c>
    </row>
    <row r="192" spans="1:6" ht="30" customHeight="1">
      <c r="A192" s="301" t="s">
        <v>134</v>
      </c>
      <c r="B192" s="302"/>
      <c r="C192" s="302"/>
      <c r="D192" s="302"/>
      <c r="E192" s="302"/>
      <c r="F192" s="303"/>
    </row>
    <row r="193" spans="1:6" ht="73.5" customHeight="1">
      <c r="A193" s="12">
        <v>1</v>
      </c>
      <c r="B193" s="315" t="s">
        <v>23</v>
      </c>
      <c r="C193" s="316"/>
      <c r="D193" s="317"/>
      <c r="E193" s="124">
        <v>6648387.1</v>
      </c>
      <c r="F193" s="125">
        <f>E193*0.302</f>
        <v>2007812.9041999998</v>
      </c>
    </row>
    <row r="194" spans="1:13" ht="15">
      <c r="A194" s="104"/>
      <c r="B194" s="310" t="s">
        <v>246</v>
      </c>
      <c r="C194" s="311"/>
      <c r="D194" s="312"/>
      <c r="E194" s="100" t="s">
        <v>201</v>
      </c>
      <c r="F194" s="103">
        <f>SUM(F193)</f>
        <v>2007812.9041999998</v>
      </c>
      <c r="K194" s="121">
        <v>2007812.9</v>
      </c>
      <c r="L194" s="80">
        <v>119</v>
      </c>
      <c r="M194" s="79" t="s">
        <v>427</v>
      </c>
    </row>
    <row r="195" spans="1:6" ht="31.5" customHeight="1">
      <c r="A195" s="301" t="s">
        <v>108</v>
      </c>
      <c r="B195" s="302"/>
      <c r="C195" s="302"/>
      <c r="D195" s="302"/>
      <c r="E195" s="302"/>
      <c r="F195" s="303"/>
    </row>
    <row r="196" spans="1:6" ht="75.75" customHeight="1">
      <c r="A196" s="12">
        <v>1</v>
      </c>
      <c r="B196" s="315" t="s">
        <v>23</v>
      </c>
      <c r="C196" s="316"/>
      <c r="D196" s="317"/>
      <c r="E196" s="124">
        <f>J100</f>
        <v>0</v>
      </c>
      <c r="F196" s="125">
        <f>E196*0.302</f>
        <v>0</v>
      </c>
    </row>
    <row r="197" spans="1:13" ht="15">
      <c r="A197" s="104"/>
      <c r="B197" s="310" t="s">
        <v>246</v>
      </c>
      <c r="C197" s="311"/>
      <c r="D197" s="312"/>
      <c r="E197" s="100" t="s">
        <v>201</v>
      </c>
      <c r="F197" s="103">
        <f>SUM(F196)</f>
        <v>0</v>
      </c>
      <c r="K197" s="121"/>
      <c r="L197" s="80">
        <v>119</v>
      </c>
      <c r="M197" s="79" t="s">
        <v>427</v>
      </c>
    </row>
    <row r="198" spans="1:6" ht="31.5" customHeight="1">
      <c r="A198" s="301" t="s">
        <v>107</v>
      </c>
      <c r="B198" s="302"/>
      <c r="C198" s="302"/>
      <c r="D198" s="302"/>
      <c r="E198" s="302"/>
      <c r="F198" s="303"/>
    </row>
    <row r="199" spans="1:6" ht="72" customHeight="1">
      <c r="A199" s="12">
        <v>1</v>
      </c>
      <c r="B199" s="315" t="s">
        <v>23</v>
      </c>
      <c r="C199" s="316"/>
      <c r="D199" s="317"/>
      <c r="E199" s="124"/>
      <c r="F199" s="125">
        <f>E199*0.302</f>
        <v>0</v>
      </c>
    </row>
    <row r="200" spans="1:13" ht="15">
      <c r="A200" s="104"/>
      <c r="B200" s="310" t="s">
        <v>246</v>
      </c>
      <c r="C200" s="311"/>
      <c r="D200" s="312"/>
      <c r="E200" s="100" t="s">
        <v>201</v>
      </c>
      <c r="F200" s="103">
        <f>SUM(F199)</f>
        <v>0</v>
      </c>
      <c r="K200" s="121"/>
      <c r="L200" s="80">
        <v>119</v>
      </c>
      <c r="M200" s="79" t="s">
        <v>427</v>
      </c>
    </row>
    <row r="201" spans="1:6" ht="15" customHeight="1">
      <c r="A201" s="301" t="s">
        <v>457</v>
      </c>
      <c r="B201" s="302"/>
      <c r="C201" s="302"/>
      <c r="D201" s="302"/>
      <c r="E201" s="302"/>
      <c r="F201" s="303"/>
    </row>
    <row r="202" spans="1:6" ht="77.25" customHeight="1">
      <c r="A202" s="12">
        <v>1</v>
      </c>
      <c r="B202" s="315" t="s">
        <v>23</v>
      </c>
      <c r="C202" s="316"/>
      <c r="D202" s="317"/>
      <c r="E202" s="124"/>
      <c r="F202" s="125">
        <f>E202*0.302</f>
        <v>0</v>
      </c>
    </row>
    <row r="203" spans="1:13" ht="15">
      <c r="A203" s="104"/>
      <c r="B203" s="310" t="s">
        <v>246</v>
      </c>
      <c r="C203" s="311"/>
      <c r="D203" s="312"/>
      <c r="E203" s="100" t="s">
        <v>201</v>
      </c>
      <c r="F203" s="103">
        <f>SUM(F202)</f>
        <v>0</v>
      </c>
      <c r="K203" s="121"/>
      <c r="L203" s="80">
        <v>119</v>
      </c>
      <c r="M203" s="79" t="s">
        <v>427</v>
      </c>
    </row>
    <row r="205" spans="1:17" ht="15">
      <c r="A205" s="1" t="s">
        <v>424</v>
      </c>
      <c r="C205" s="66">
        <v>210</v>
      </c>
      <c r="K205" s="137"/>
      <c r="L205" s="138">
        <v>180</v>
      </c>
      <c r="M205" s="139" t="s">
        <v>458</v>
      </c>
      <c r="N205" s="139" t="s">
        <v>468</v>
      </c>
      <c r="O205" s="93">
        <f>K224+K235+K246+K257+K268+K279+K290</f>
        <v>1008064.5199999999</v>
      </c>
      <c r="P205" s="92">
        <v>111</v>
      </c>
      <c r="Q205" s="92" t="s">
        <v>444</v>
      </c>
    </row>
    <row r="206" spans="1:17" ht="31.5" customHeight="1">
      <c r="A206" s="1" t="s">
        <v>425</v>
      </c>
      <c r="D206" s="318" t="s">
        <v>247</v>
      </c>
      <c r="E206" s="318"/>
      <c r="F206" s="318"/>
      <c r="G206" s="318"/>
      <c r="H206" s="318"/>
      <c r="I206" s="318"/>
      <c r="J206" s="318"/>
      <c r="K206" s="160">
        <v>1282200</v>
      </c>
      <c r="L206" s="138">
        <v>180</v>
      </c>
      <c r="M206" s="139" t="s">
        <v>594</v>
      </c>
      <c r="N206" s="139" t="s">
        <v>465</v>
      </c>
      <c r="O206" s="93">
        <f>K325</f>
        <v>14320</v>
      </c>
      <c r="P206" s="92">
        <v>112</v>
      </c>
      <c r="Q206" s="92" t="s">
        <v>445</v>
      </c>
    </row>
    <row r="207" spans="11:17" ht="15">
      <c r="K207" s="137"/>
      <c r="L207" s="138">
        <v>180</v>
      </c>
      <c r="M207" s="139" t="s">
        <v>459</v>
      </c>
      <c r="N207" s="139" t="s">
        <v>469</v>
      </c>
      <c r="O207" s="93">
        <f>K405+K427</f>
        <v>67960</v>
      </c>
      <c r="P207" s="92">
        <v>113</v>
      </c>
      <c r="Q207" s="92" t="s">
        <v>471</v>
      </c>
    </row>
    <row r="208" spans="1:17" ht="15">
      <c r="A208" s="309" t="s">
        <v>360</v>
      </c>
      <c r="B208" s="309"/>
      <c r="C208" s="309"/>
      <c r="D208" s="309"/>
      <c r="E208" s="309"/>
      <c r="F208" s="309"/>
      <c r="G208" s="309"/>
      <c r="H208" s="309"/>
      <c r="I208" s="309"/>
      <c r="J208" s="309"/>
      <c r="K208" s="137">
        <v>82280</v>
      </c>
      <c r="L208" s="138">
        <v>180</v>
      </c>
      <c r="M208" s="139" t="s">
        <v>162</v>
      </c>
      <c r="N208" s="139" t="s">
        <v>161</v>
      </c>
      <c r="O208" s="93">
        <f>K370+K373+K376+K379+K382+K385+K388+K391+K394</f>
        <v>304435.48</v>
      </c>
      <c r="P208" s="92">
        <v>119</v>
      </c>
      <c r="Q208" s="92" t="s">
        <v>446</v>
      </c>
    </row>
    <row r="209" spans="11:17" ht="15">
      <c r="K209" s="137"/>
      <c r="L209" s="138">
        <v>180</v>
      </c>
      <c r="M209" s="139" t="s">
        <v>461</v>
      </c>
      <c r="N209" s="139" t="s">
        <v>464</v>
      </c>
      <c r="O209" s="93"/>
      <c r="P209" s="101">
        <v>111</v>
      </c>
      <c r="Q209" s="101"/>
    </row>
    <row r="210" spans="1:18" ht="90" customHeight="1">
      <c r="A210" s="288" t="s">
        <v>361</v>
      </c>
      <c r="B210" s="288" t="s">
        <v>362</v>
      </c>
      <c r="C210" s="288" t="s">
        <v>369</v>
      </c>
      <c r="D210" s="288" t="s">
        <v>363</v>
      </c>
      <c r="E210" s="288"/>
      <c r="F210" s="288"/>
      <c r="G210" s="288"/>
      <c r="H210" s="288" t="s">
        <v>367</v>
      </c>
      <c r="I210" s="288" t="s">
        <v>368</v>
      </c>
      <c r="J210" s="288" t="s">
        <v>377</v>
      </c>
      <c r="K210" s="137">
        <v>28800</v>
      </c>
      <c r="L210" s="138">
        <v>180</v>
      </c>
      <c r="M210" s="139" t="s">
        <v>116</v>
      </c>
      <c r="N210" s="139" t="s">
        <v>464</v>
      </c>
      <c r="O210" s="93"/>
      <c r="P210" s="101"/>
      <c r="Q210" s="101"/>
      <c r="R210" s="4"/>
    </row>
    <row r="211" spans="1:18" ht="15">
      <c r="A211" s="288"/>
      <c r="B211" s="288"/>
      <c r="C211" s="288"/>
      <c r="D211" s="288" t="s">
        <v>299</v>
      </c>
      <c r="E211" s="288" t="s">
        <v>196</v>
      </c>
      <c r="F211" s="288"/>
      <c r="G211" s="288"/>
      <c r="H211" s="288"/>
      <c r="I211" s="288"/>
      <c r="J211" s="288"/>
      <c r="K211" s="137">
        <v>1500</v>
      </c>
      <c r="L211" s="138">
        <v>180</v>
      </c>
      <c r="M211" s="139" t="s">
        <v>625</v>
      </c>
      <c r="N211" s="139" t="s">
        <v>465</v>
      </c>
      <c r="O211" s="93"/>
      <c r="P211" s="101"/>
      <c r="Q211" s="101"/>
      <c r="R211" s="4"/>
    </row>
    <row r="212" spans="1:18" ht="60">
      <c r="A212" s="288"/>
      <c r="B212" s="288"/>
      <c r="C212" s="288"/>
      <c r="D212" s="288"/>
      <c r="E212" s="52" t="s">
        <v>364</v>
      </c>
      <c r="F212" s="52" t="s">
        <v>365</v>
      </c>
      <c r="G212" s="52" t="s">
        <v>366</v>
      </c>
      <c r="H212" s="288"/>
      <c r="I212" s="288"/>
      <c r="J212" s="288"/>
      <c r="K212" s="137"/>
      <c r="L212" s="138">
        <v>180</v>
      </c>
      <c r="M212" s="139"/>
      <c r="N212" s="139"/>
      <c r="O212" s="93"/>
      <c r="P212" s="101"/>
      <c r="Q212" s="101"/>
      <c r="R212" s="4"/>
    </row>
    <row r="213" spans="1:17" s="59" customFormat="1" ht="15">
      <c r="A213" s="53">
        <v>1</v>
      </c>
      <c r="B213" s="53">
        <v>2</v>
      </c>
      <c r="C213" s="53">
        <v>3</v>
      </c>
      <c r="D213" s="53">
        <v>4</v>
      </c>
      <c r="E213" s="53">
        <v>5</v>
      </c>
      <c r="F213" s="53">
        <v>6</v>
      </c>
      <c r="G213" s="53">
        <v>7</v>
      </c>
      <c r="H213" s="53">
        <v>8</v>
      </c>
      <c r="I213" s="53">
        <v>9</v>
      </c>
      <c r="J213" s="53">
        <v>10</v>
      </c>
      <c r="K213" s="137"/>
      <c r="L213" s="138">
        <v>550</v>
      </c>
      <c r="M213" s="139">
        <v>900000</v>
      </c>
      <c r="N213" s="139"/>
      <c r="O213" s="93"/>
      <c r="P213" s="101"/>
      <c r="Q213" s="101"/>
    </row>
    <row r="214" spans="1:15" s="59" customFormat="1" ht="31.5" customHeight="1">
      <c r="A214" s="301" t="s">
        <v>603</v>
      </c>
      <c r="B214" s="302"/>
      <c r="C214" s="302"/>
      <c r="D214" s="302"/>
      <c r="E214" s="302"/>
      <c r="F214" s="302"/>
      <c r="G214" s="302"/>
      <c r="H214" s="302"/>
      <c r="I214" s="302"/>
      <c r="J214" s="303"/>
      <c r="K214" s="120">
        <f>SUM(K205:K213)</f>
        <v>1394780</v>
      </c>
      <c r="L214" s="67"/>
      <c r="M214" s="69"/>
      <c r="N214" s="69"/>
      <c r="O214" s="120">
        <f>SUM(O205:O213)</f>
        <v>1394780</v>
      </c>
    </row>
    <row r="215" spans="1:12" ht="15">
      <c r="A215" s="60"/>
      <c r="B215" s="75" t="s">
        <v>447</v>
      </c>
      <c r="C215" s="63"/>
      <c r="D215" s="61">
        <f>SUM(E215:G215)</f>
        <v>0</v>
      </c>
      <c r="E215" s="61"/>
      <c r="F215" s="61"/>
      <c r="G215" s="61"/>
      <c r="H215" s="61"/>
      <c r="I215" s="61">
        <v>1.15</v>
      </c>
      <c r="J215" s="61">
        <f>C215*D215*(1+H215/100)*I215*12</f>
        <v>0</v>
      </c>
      <c r="K215" s="116"/>
      <c r="L215" s="70"/>
    </row>
    <row r="216" spans="1:11" ht="19.5" customHeight="1">
      <c r="A216" s="60"/>
      <c r="B216" s="167" t="s">
        <v>448</v>
      </c>
      <c r="C216" s="165"/>
      <c r="D216" s="166"/>
      <c r="E216" s="166"/>
      <c r="F216" s="166"/>
      <c r="G216" s="166"/>
      <c r="H216" s="166"/>
      <c r="I216" s="166">
        <v>1.15</v>
      </c>
      <c r="J216" s="166">
        <f aca="true" t="shared" si="20" ref="J216:J223">C216*D216*(1+H216/100)*I216*12</f>
        <v>0</v>
      </c>
      <c r="K216" s="116"/>
    </row>
    <row r="217" spans="1:11" ht="15">
      <c r="A217" s="60"/>
      <c r="B217" s="76" t="s">
        <v>449</v>
      </c>
      <c r="C217" s="63"/>
      <c r="D217" s="61">
        <f aca="true" t="shared" si="21" ref="D217:D223">SUM(E217:G217)</f>
        <v>0</v>
      </c>
      <c r="E217" s="61"/>
      <c r="F217" s="61"/>
      <c r="G217" s="61"/>
      <c r="H217" s="61"/>
      <c r="I217" s="61">
        <v>1.15</v>
      </c>
      <c r="J217" s="61">
        <f t="shared" si="20"/>
        <v>0</v>
      </c>
      <c r="K217" s="116"/>
    </row>
    <row r="218" spans="1:11" ht="15">
      <c r="A218" s="60"/>
      <c r="B218" s="76" t="s">
        <v>450</v>
      </c>
      <c r="C218" s="63"/>
      <c r="D218" s="61">
        <f t="shared" si="21"/>
        <v>0</v>
      </c>
      <c r="E218" s="61"/>
      <c r="F218" s="61"/>
      <c r="G218" s="61"/>
      <c r="H218" s="61"/>
      <c r="I218" s="61">
        <v>1.15</v>
      </c>
      <c r="J218" s="61">
        <f t="shared" si="20"/>
        <v>0</v>
      </c>
      <c r="K218" s="116"/>
    </row>
    <row r="219" spans="1:11" ht="15">
      <c r="A219" s="60"/>
      <c r="B219" s="76" t="s">
        <v>451</v>
      </c>
      <c r="C219" s="63"/>
      <c r="D219" s="61">
        <f t="shared" si="21"/>
        <v>0</v>
      </c>
      <c r="E219" s="61"/>
      <c r="F219" s="61"/>
      <c r="G219" s="61"/>
      <c r="H219" s="61"/>
      <c r="I219" s="61">
        <v>1.15</v>
      </c>
      <c r="J219" s="61">
        <f t="shared" si="20"/>
        <v>0</v>
      </c>
      <c r="K219" s="116"/>
    </row>
    <row r="220" spans="1:11" ht="18" customHeight="1">
      <c r="A220" s="60"/>
      <c r="B220" s="76" t="s">
        <v>453</v>
      </c>
      <c r="C220" s="63"/>
      <c r="D220" s="61">
        <f t="shared" si="21"/>
        <v>0</v>
      </c>
      <c r="E220" s="61"/>
      <c r="F220" s="61"/>
      <c r="G220" s="61"/>
      <c r="H220" s="61"/>
      <c r="I220" s="61">
        <v>1.15</v>
      </c>
      <c r="J220" s="61">
        <f t="shared" si="20"/>
        <v>0</v>
      </c>
      <c r="K220" s="116"/>
    </row>
    <row r="221" spans="1:11" ht="16.5" customHeight="1">
      <c r="A221" s="60"/>
      <c r="B221" s="76" t="s">
        <v>452</v>
      </c>
      <c r="C221" s="63"/>
      <c r="D221" s="61">
        <f t="shared" si="21"/>
        <v>0</v>
      </c>
      <c r="E221" s="61"/>
      <c r="F221" s="61"/>
      <c r="G221" s="61"/>
      <c r="H221" s="61"/>
      <c r="I221" s="61">
        <v>1.15</v>
      </c>
      <c r="J221" s="61">
        <f t="shared" si="20"/>
        <v>0</v>
      </c>
      <c r="K221" s="116"/>
    </row>
    <row r="222" spans="1:11" ht="15">
      <c r="A222" s="60"/>
      <c r="B222" s="76" t="s">
        <v>455</v>
      </c>
      <c r="C222" s="63">
        <v>11</v>
      </c>
      <c r="D222" s="61">
        <f t="shared" si="21"/>
        <v>6487.43</v>
      </c>
      <c r="E222" s="61">
        <v>6487.43</v>
      </c>
      <c r="F222" s="61"/>
      <c r="G222" s="61"/>
      <c r="H222" s="61"/>
      <c r="I222" s="61">
        <v>1.15</v>
      </c>
      <c r="J222" s="61">
        <f t="shared" si="20"/>
        <v>984791.8740000001</v>
      </c>
      <c r="K222" s="116"/>
    </row>
    <row r="223" spans="1:11" ht="15">
      <c r="A223" s="60"/>
      <c r="B223" s="76" t="s">
        <v>454</v>
      </c>
      <c r="C223" s="63"/>
      <c r="D223" s="61">
        <f t="shared" si="21"/>
        <v>0</v>
      </c>
      <c r="E223" s="61"/>
      <c r="F223" s="61"/>
      <c r="G223" s="61"/>
      <c r="H223" s="61"/>
      <c r="I223" s="61">
        <v>1.15</v>
      </c>
      <c r="J223" s="61">
        <f t="shared" si="20"/>
        <v>0</v>
      </c>
      <c r="K223" s="116"/>
    </row>
    <row r="224" spans="1:13" ht="15">
      <c r="A224" s="73"/>
      <c r="B224" s="99" t="s">
        <v>246</v>
      </c>
      <c r="C224" s="100">
        <f>SUM(C215:C223)</f>
        <v>11</v>
      </c>
      <c r="D224" s="100" t="s">
        <v>201</v>
      </c>
      <c r="E224" s="100" t="s">
        <v>201</v>
      </c>
      <c r="F224" s="100" t="s">
        <v>201</v>
      </c>
      <c r="G224" s="100" t="s">
        <v>201</v>
      </c>
      <c r="H224" s="100" t="s">
        <v>201</v>
      </c>
      <c r="I224" s="100" t="s">
        <v>201</v>
      </c>
      <c r="J224" s="103">
        <f>SUM(J215:J223)</f>
        <v>984791.8740000001</v>
      </c>
      <c r="K224" s="117">
        <v>984792.63</v>
      </c>
      <c r="L224" s="78">
        <v>111</v>
      </c>
      <c r="M224" s="79" t="s">
        <v>426</v>
      </c>
    </row>
    <row r="225" spans="1:15" s="59" customFormat="1" ht="15">
      <c r="A225" s="301" t="s">
        <v>160</v>
      </c>
      <c r="B225" s="302"/>
      <c r="C225" s="302"/>
      <c r="D225" s="302"/>
      <c r="E225" s="302"/>
      <c r="F225" s="302"/>
      <c r="G225" s="302"/>
      <c r="H225" s="302"/>
      <c r="I225" s="302"/>
      <c r="J225" s="303"/>
      <c r="K225" s="120"/>
      <c r="L225" s="67"/>
      <c r="M225" s="69"/>
      <c r="N225" s="69"/>
      <c r="O225" s="67"/>
    </row>
    <row r="226" spans="1:12" ht="15">
      <c r="A226" s="60"/>
      <c r="B226" s="75" t="s">
        <v>447</v>
      </c>
      <c r="C226" s="63"/>
      <c r="D226" s="61">
        <f>SUM(E226:G226)</f>
        <v>0</v>
      </c>
      <c r="E226" s="61"/>
      <c r="F226" s="61"/>
      <c r="G226" s="61"/>
      <c r="H226" s="61"/>
      <c r="I226" s="61">
        <v>1.15</v>
      </c>
      <c r="J226" s="61">
        <f>C226*D226*(1+H226/100)*I226*12</f>
        <v>0</v>
      </c>
      <c r="K226" s="116"/>
      <c r="L226" s="70"/>
    </row>
    <row r="227" spans="1:11" ht="15">
      <c r="A227" s="60"/>
      <c r="B227" s="76" t="s">
        <v>448</v>
      </c>
      <c r="C227" s="63">
        <v>3</v>
      </c>
      <c r="D227" s="61">
        <f aca="true" t="shared" si="22" ref="D227:D234">SUM(E227:G227)</f>
        <v>27.827</v>
      </c>
      <c r="E227" s="61"/>
      <c r="F227" s="61"/>
      <c r="G227" s="61">
        <v>27.827</v>
      </c>
      <c r="H227" s="61"/>
      <c r="I227" s="61">
        <v>1.15</v>
      </c>
      <c r="J227" s="61">
        <f aca="true" t="shared" si="23" ref="J227:J234">C227*D227*(1+H227/100)*I227*12</f>
        <v>1152.0378</v>
      </c>
      <c r="K227" s="116"/>
    </row>
    <row r="228" spans="1:11" ht="15">
      <c r="A228" s="60"/>
      <c r="B228" s="76" t="s">
        <v>449</v>
      </c>
      <c r="C228" s="63"/>
      <c r="D228" s="61">
        <f t="shared" si="22"/>
        <v>0</v>
      </c>
      <c r="E228" s="61"/>
      <c r="F228" s="61"/>
      <c r="G228" s="61"/>
      <c r="H228" s="61"/>
      <c r="I228" s="61">
        <v>1.15</v>
      </c>
      <c r="J228" s="61">
        <f t="shared" si="23"/>
        <v>0</v>
      </c>
      <c r="K228" s="116"/>
    </row>
    <row r="229" spans="1:11" ht="15">
      <c r="A229" s="60"/>
      <c r="B229" s="76" t="s">
        <v>450</v>
      </c>
      <c r="C229" s="63"/>
      <c r="D229" s="61">
        <f t="shared" si="22"/>
        <v>0</v>
      </c>
      <c r="E229" s="61"/>
      <c r="F229" s="61"/>
      <c r="G229" s="61"/>
      <c r="H229" s="61"/>
      <c r="I229" s="61">
        <v>1.15</v>
      </c>
      <c r="J229" s="61">
        <f t="shared" si="23"/>
        <v>0</v>
      </c>
      <c r="K229" s="116"/>
    </row>
    <row r="230" spans="1:11" ht="15">
      <c r="A230" s="60"/>
      <c r="B230" s="76" t="s">
        <v>451</v>
      </c>
      <c r="C230" s="63"/>
      <c r="D230" s="61">
        <f t="shared" si="22"/>
        <v>0</v>
      </c>
      <c r="E230" s="61"/>
      <c r="F230" s="61"/>
      <c r="G230" s="61"/>
      <c r="H230" s="61"/>
      <c r="I230" s="61">
        <v>1.15</v>
      </c>
      <c r="J230" s="61">
        <f t="shared" si="23"/>
        <v>0</v>
      </c>
      <c r="K230" s="116"/>
    </row>
    <row r="231" spans="1:11" ht="18" customHeight="1">
      <c r="A231" s="60"/>
      <c r="B231" s="76" t="s">
        <v>453</v>
      </c>
      <c r="C231" s="63"/>
      <c r="D231" s="61">
        <f t="shared" si="22"/>
        <v>0</v>
      </c>
      <c r="E231" s="61"/>
      <c r="F231" s="61"/>
      <c r="G231" s="61"/>
      <c r="H231" s="61"/>
      <c r="I231" s="61">
        <v>1.15</v>
      </c>
      <c r="J231" s="61">
        <f t="shared" si="23"/>
        <v>0</v>
      </c>
      <c r="K231" s="116"/>
    </row>
    <row r="232" spans="1:11" ht="16.5" customHeight="1">
      <c r="A232" s="60"/>
      <c r="B232" s="76" t="s">
        <v>452</v>
      </c>
      <c r="C232" s="63"/>
      <c r="D232" s="61">
        <f t="shared" si="22"/>
        <v>0</v>
      </c>
      <c r="E232" s="61"/>
      <c r="F232" s="61"/>
      <c r="G232" s="61"/>
      <c r="H232" s="61"/>
      <c r="I232" s="61">
        <v>1.15</v>
      </c>
      <c r="J232" s="61">
        <f t="shared" si="23"/>
        <v>0</v>
      </c>
      <c r="K232" s="116"/>
    </row>
    <row r="233" spans="1:11" ht="15">
      <c r="A233" s="60"/>
      <c r="B233" s="76" t="s">
        <v>455</v>
      </c>
      <c r="C233" s="63"/>
      <c r="D233" s="61">
        <f t="shared" si="22"/>
        <v>0</v>
      </c>
      <c r="E233" s="61"/>
      <c r="F233" s="61"/>
      <c r="G233" s="61"/>
      <c r="H233" s="61"/>
      <c r="I233" s="61">
        <v>1.15</v>
      </c>
      <c r="J233" s="61">
        <f t="shared" si="23"/>
        <v>0</v>
      </c>
      <c r="K233" s="116"/>
    </row>
    <row r="234" spans="1:11" ht="15">
      <c r="A234" s="60"/>
      <c r="B234" s="76" t="s">
        <v>454</v>
      </c>
      <c r="C234" s="63"/>
      <c r="D234" s="61">
        <f t="shared" si="22"/>
        <v>0</v>
      </c>
      <c r="E234" s="61"/>
      <c r="F234" s="61"/>
      <c r="G234" s="61"/>
      <c r="H234" s="61"/>
      <c r="I234" s="61">
        <v>1.15</v>
      </c>
      <c r="J234" s="61">
        <f t="shared" si="23"/>
        <v>0</v>
      </c>
      <c r="K234" s="116"/>
    </row>
    <row r="235" spans="1:13" ht="15">
      <c r="A235" s="73"/>
      <c r="B235" s="99" t="s">
        <v>246</v>
      </c>
      <c r="C235" s="100">
        <f>SUM(C226:C234)</f>
        <v>3</v>
      </c>
      <c r="D235" s="100" t="s">
        <v>201</v>
      </c>
      <c r="E235" s="100" t="s">
        <v>201</v>
      </c>
      <c r="F235" s="100" t="s">
        <v>201</v>
      </c>
      <c r="G235" s="100" t="s">
        <v>201</v>
      </c>
      <c r="H235" s="100" t="s">
        <v>201</v>
      </c>
      <c r="I235" s="100" t="s">
        <v>201</v>
      </c>
      <c r="J235" s="103">
        <f>SUM(J226:J234)</f>
        <v>1152.0378</v>
      </c>
      <c r="K235" s="117">
        <v>1152.07</v>
      </c>
      <c r="L235" s="78">
        <v>111</v>
      </c>
      <c r="M235" s="79" t="s">
        <v>426</v>
      </c>
    </row>
    <row r="236" spans="1:15" s="59" customFormat="1" ht="15">
      <c r="A236" s="301" t="s">
        <v>115</v>
      </c>
      <c r="B236" s="302"/>
      <c r="C236" s="302"/>
      <c r="D236" s="302"/>
      <c r="E236" s="302"/>
      <c r="F236" s="302"/>
      <c r="G236" s="302"/>
      <c r="H236" s="302"/>
      <c r="I236" s="302"/>
      <c r="J236" s="303"/>
      <c r="K236" s="120"/>
      <c r="L236" s="67"/>
      <c r="M236" s="69"/>
      <c r="N236" s="69"/>
      <c r="O236" s="67"/>
    </row>
    <row r="237" spans="1:12" ht="15">
      <c r="A237" s="60"/>
      <c r="B237" s="75" t="s">
        <v>447</v>
      </c>
      <c r="C237" s="63"/>
      <c r="D237" s="61">
        <f>SUM(E237:G237)</f>
        <v>0</v>
      </c>
      <c r="E237" s="61"/>
      <c r="F237" s="61"/>
      <c r="G237" s="61"/>
      <c r="H237" s="61"/>
      <c r="I237" s="61">
        <v>1.15</v>
      </c>
      <c r="J237" s="61">
        <f>C237*D237*(1+H237/100)*I237*12</f>
        <v>0</v>
      </c>
      <c r="K237" s="116"/>
      <c r="L237" s="70"/>
    </row>
    <row r="238" spans="1:11" ht="15">
      <c r="A238" s="60"/>
      <c r="B238" s="76" t="s">
        <v>448</v>
      </c>
      <c r="C238" s="63">
        <v>10</v>
      </c>
      <c r="D238" s="61">
        <f aca="true" t="shared" si="24" ref="D238:D245">SUM(E238:G238)</f>
        <v>160.288</v>
      </c>
      <c r="E238" s="61"/>
      <c r="F238" s="61"/>
      <c r="G238" s="61">
        <v>160.288</v>
      </c>
      <c r="H238" s="61"/>
      <c r="I238" s="61">
        <v>1.15</v>
      </c>
      <c r="J238" s="61">
        <f>C238*D238*(1+H238/100)*I238*12-0.05</f>
        <v>22119.694</v>
      </c>
      <c r="K238" s="116"/>
    </row>
    <row r="239" spans="1:11" ht="15">
      <c r="A239" s="60"/>
      <c r="B239" s="76" t="s">
        <v>449</v>
      </c>
      <c r="C239" s="63"/>
      <c r="D239" s="61">
        <f t="shared" si="24"/>
        <v>0</v>
      </c>
      <c r="E239" s="61"/>
      <c r="F239" s="61"/>
      <c r="G239" s="61"/>
      <c r="H239" s="61"/>
      <c r="I239" s="61">
        <v>1.15</v>
      </c>
      <c r="J239" s="61">
        <f aca="true" t="shared" si="25" ref="J239:J245">C239*D239*(1+H239/100)*I239*12</f>
        <v>0</v>
      </c>
      <c r="K239" s="116"/>
    </row>
    <row r="240" spans="1:11" ht="15">
      <c r="A240" s="60"/>
      <c r="B240" s="76" t="s">
        <v>450</v>
      </c>
      <c r="C240" s="63"/>
      <c r="D240" s="61">
        <f t="shared" si="24"/>
        <v>0</v>
      </c>
      <c r="E240" s="61"/>
      <c r="F240" s="61"/>
      <c r="G240" s="61"/>
      <c r="H240" s="61"/>
      <c r="I240" s="61">
        <v>1.15</v>
      </c>
      <c r="J240" s="61">
        <f t="shared" si="25"/>
        <v>0</v>
      </c>
      <c r="K240" s="116"/>
    </row>
    <row r="241" spans="1:11" ht="15">
      <c r="A241" s="60"/>
      <c r="B241" s="76" t="s">
        <v>451</v>
      </c>
      <c r="C241" s="63"/>
      <c r="D241" s="61">
        <f t="shared" si="24"/>
        <v>0</v>
      </c>
      <c r="E241" s="61"/>
      <c r="F241" s="61"/>
      <c r="G241" s="61"/>
      <c r="H241" s="61"/>
      <c r="I241" s="61">
        <v>1.15</v>
      </c>
      <c r="J241" s="61">
        <f t="shared" si="25"/>
        <v>0</v>
      </c>
      <c r="K241" s="116"/>
    </row>
    <row r="242" spans="1:11" ht="18" customHeight="1">
      <c r="A242" s="60"/>
      <c r="B242" s="76" t="s">
        <v>453</v>
      </c>
      <c r="C242" s="63"/>
      <c r="D242" s="61">
        <f t="shared" si="24"/>
        <v>0</v>
      </c>
      <c r="E242" s="61"/>
      <c r="F242" s="61"/>
      <c r="G242" s="61"/>
      <c r="H242" s="61"/>
      <c r="I242" s="61">
        <v>1.15</v>
      </c>
      <c r="J242" s="61">
        <f t="shared" si="25"/>
        <v>0</v>
      </c>
      <c r="K242" s="116"/>
    </row>
    <row r="243" spans="1:11" ht="16.5" customHeight="1">
      <c r="A243" s="60"/>
      <c r="B243" s="76" t="s">
        <v>452</v>
      </c>
      <c r="C243" s="63"/>
      <c r="D243" s="61">
        <f t="shared" si="24"/>
        <v>0</v>
      </c>
      <c r="E243" s="61"/>
      <c r="F243" s="61"/>
      <c r="G243" s="61"/>
      <c r="H243" s="61"/>
      <c r="I243" s="61">
        <v>1.15</v>
      </c>
      <c r="J243" s="61">
        <f t="shared" si="25"/>
        <v>0</v>
      </c>
      <c r="K243" s="116"/>
    </row>
    <row r="244" spans="1:11" ht="15">
      <c r="A244" s="60"/>
      <c r="B244" s="76" t="s">
        <v>455</v>
      </c>
      <c r="C244" s="63"/>
      <c r="D244" s="61">
        <f t="shared" si="24"/>
        <v>0</v>
      </c>
      <c r="E244" s="61"/>
      <c r="F244" s="61"/>
      <c r="G244" s="61"/>
      <c r="H244" s="61"/>
      <c r="I244" s="61">
        <v>1.15</v>
      </c>
      <c r="J244" s="61">
        <f t="shared" si="25"/>
        <v>0</v>
      </c>
      <c r="K244" s="116"/>
    </row>
    <row r="245" spans="1:11" ht="15">
      <c r="A245" s="60"/>
      <c r="B245" s="76" t="s">
        <v>454</v>
      </c>
      <c r="C245" s="63"/>
      <c r="D245" s="61">
        <f t="shared" si="24"/>
        <v>0</v>
      </c>
      <c r="E245" s="61"/>
      <c r="F245" s="61"/>
      <c r="G245" s="61"/>
      <c r="H245" s="61"/>
      <c r="I245" s="61">
        <v>1.15</v>
      </c>
      <c r="J245" s="61">
        <f t="shared" si="25"/>
        <v>0</v>
      </c>
      <c r="K245" s="116"/>
    </row>
    <row r="246" spans="1:13" ht="15">
      <c r="A246" s="73"/>
      <c r="B246" s="99" t="s">
        <v>246</v>
      </c>
      <c r="C246" s="100">
        <f>SUM(C237:C245)</f>
        <v>10</v>
      </c>
      <c r="D246" s="100" t="s">
        <v>201</v>
      </c>
      <c r="E246" s="100" t="s">
        <v>201</v>
      </c>
      <c r="F246" s="100" t="s">
        <v>201</v>
      </c>
      <c r="G246" s="100" t="s">
        <v>201</v>
      </c>
      <c r="H246" s="100" t="s">
        <v>201</v>
      </c>
      <c r="I246" s="100" t="s">
        <v>201</v>
      </c>
      <c r="J246" s="103">
        <f>SUM(J237:J245)</f>
        <v>22119.694</v>
      </c>
      <c r="K246" s="117">
        <v>22119.82</v>
      </c>
      <c r="L246" s="78">
        <v>111</v>
      </c>
      <c r="M246" s="79" t="s">
        <v>426</v>
      </c>
    </row>
    <row r="247" spans="1:15" s="59" customFormat="1" ht="15">
      <c r="A247" s="301"/>
      <c r="B247" s="302"/>
      <c r="C247" s="302"/>
      <c r="D247" s="302"/>
      <c r="E247" s="302"/>
      <c r="F247" s="302"/>
      <c r="G247" s="302"/>
      <c r="H247" s="302"/>
      <c r="I247" s="302"/>
      <c r="J247" s="303"/>
      <c r="K247" s="120"/>
      <c r="L247" s="67"/>
      <c r="M247" s="69"/>
      <c r="N247" s="69"/>
      <c r="O247" s="67"/>
    </row>
    <row r="248" spans="1:12" ht="15">
      <c r="A248" s="60"/>
      <c r="B248" s="75" t="s">
        <v>447</v>
      </c>
      <c r="C248" s="63"/>
      <c r="D248" s="61">
        <f>SUM(E248:G248)</f>
        <v>0</v>
      </c>
      <c r="E248" s="61"/>
      <c r="F248" s="61"/>
      <c r="G248" s="61"/>
      <c r="H248" s="61"/>
      <c r="I248" s="61">
        <v>1.15</v>
      </c>
      <c r="J248" s="61">
        <f>C248*D248*(1+H248/100)*I248*12</f>
        <v>0</v>
      </c>
      <c r="K248" s="116"/>
      <c r="L248" s="70"/>
    </row>
    <row r="249" spans="1:11" ht="15">
      <c r="A249" s="60"/>
      <c r="B249" s="76" t="s">
        <v>448</v>
      </c>
      <c r="C249" s="63"/>
      <c r="D249" s="61">
        <f aca="true" t="shared" si="26" ref="D249:D256">SUM(E249:G249)</f>
        <v>0</v>
      </c>
      <c r="E249" s="61"/>
      <c r="F249" s="61"/>
      <c r="G249" s="61"/>
      <c r="H249" s="61"/>
      <c r="I249" s="61">
        <v>1.15</v>
      </c>
      <c r="J249" s="61">
        <f aca="true" t="shared" si="27" ref="J249:J256">C249*D249*(1+H249/100)*I249*12</f>
        <v>0</v>
      </c>
      <c r="K249" s="116"/>
    </row>
    <row r="250" spans="1:11" ht="15">
      <c r="A250" s="60"/>
      <c r="B250" s="76" t="s">
        <v>449</v>
      </c>
      <c r="C250" s="63"/>
      <c r="D250" s="61">
        <f t="shared" si="26"/>
        <v>0</v>
      </c>
      <c r="E250" s="61"/>
      <c r="F250" s="61"/>
      <c r="G250" s="61"/>
      <c r="H250" s="61"/>
      <c r="I250" s="61">
        <v>1.15</v>
      </c>
      <c r="J250" s="61">
        <f t="shared" si="27"/>
        <v>0</v>
      </c>
      <c r="K250" s="116"/>
    </row>
    <row r="251" spans="1:11" ht="15">
      <c r="A251" s="60"/>
      <c r="B251" s="76" t="s">
        <v>450</v>
      </c>
      <c r="C251" s="63"/>
      <c r="D251" s="61">
        <f t="shared" si="26"/>
        <v>0</v>
      </c>
      <c r="E251" s="61"/>
      <c r="F251" s="61"/>
      <c r="G251" s="61"/>
      <c r="H251" s="61"/>
      <c r="I251" s="61">
        <v>1.15</v>
      </c>
      <c r="J251" s="61">
        <f t="shared" si="27"/>
        <v>0</v>
      </c>
      <c r="K251" s="116"/>
    </row>
    <row r="252" spans="1:11" ht="15">
      <c r="A252" s="60"/>
      <c r="B252" s="76" t="s">
        <v>451</v>
      </c>
      <c r="C252" s="63"/>
      <c r="D252" s="61">
        <f t="shared" si="26"/>
        <v>0</v>
      </c>
      <c r="E252" s="61"/>
      <c r="F252" s="61"/>
      <c r="G252" s="61"/>
      <c r="H252" s="61"/>
      <c r="I252" s="61">
        <v>1.15</v>
      </c>
      <c r="J252" s="61">
        <f t="shared" si="27"/>
        <v>0</v>
      </c>
      <c r="K252" s="116"/>
    </row>
    <row r="253" spans="1:11" ht="18" customHeight="1">
      <c r="A253" s="60"/>
      <c r="B253" s="76" t="s">
        <v>453</v>
      </c>
      <c r="C253" s="63"/>
      <c r="D253" s="61">
        <f t="shared" si="26"/>
        <v>0</v>
      </c>
      <c r="E253" s="61"/>
      <c r="F253" s="61"/>
      <c r="G253" s="61"/>
      <c r="H253" s="61"/>
      <c r="I253" s="61">
        <v>1.15</v>
      </c>
      <c r="J253" s="61">
        <f t="shared" si="27"/>
        <v>0</v>
      </c>
      <c r="K253" s="116"/>
    </row>
    <row r="254" spans="1:11" ht="16.5" customHeight="1">
      <c r="A254" s="60"/>
      <c r="B254" s="76" t="s">
        <v>452</v>
      </c>
      <c r="C254" s="63"/>
      <c r="D254" s="61">
        <f t="shared" si="26"/>
        <v>0</v>
      </c>
      <c r="E254" s="61"/>
      <c r="F254" s="61"/>
      <c r="G254" s="61"/>
      <c r="H254" s="61"/>
      <c r="I254" s="61">
        <v>1.15</v>
      </c>
      <c r="J254" s="61">
        <f t="shared" si="27"/>
        <v>0</v>
      </c>
      <c r="K254" s="116"/>
    </row>
    <row r="255" spans="1:11" ht="15">
      <c r="A255" s="60"/>
      <c r="B255" s="76" t="s">
        <v>455</v>
      </c>
      <c r="C255" s="63"/>
      <c r="D255" s="61">
        <f t="shared" si="26"/>
        <v>0</v>
      </c>
      <c r="E255" s="61"/>
      <c r="F255" s="61"/>
      <c r="G255" s="61"/>
      <c r="H255" s="61"/>
      <c r="I255" s="61">
        <v>1.15</v>
      </c>
      <c r="J255" s="61">
        <f t="shared" si="27"/>
        <v>0</v>
      </c>
      <c r="K255" s="116"/>
    </row>
    <row r="256" spans="1:11" ht="15">
      <c r="A256" s="60"/>
      <c r="B256" s="76" t="s">
        <v>454</v>
      </c>
      <c r="C256" s="63"/>
      <c r="D256" s="61">
        <f t="shared" si="26"/>
        <v>0</v>
      </c>
      <c r="E256" s="61"/>
      <c r="F256" s="61"/>
      <c r="G256" s="61"/>
      <c r="H256" s="61"/>
      <c r="I256" s="61">
        <v>1.15</v>
      </c>
      <c r="J256" s="61">
        <f t="shared" si="27"/>
        <v>0</v>
      </c>
      <c r="K256" s="116"/>
    </row>
    <row r="257" spans="1:13" ht="15">
      <c r="A257" s="73"/>
      <c r="B257" s="99" t="s">
        <v>246</v>
      </c>
      <c r="C257" s="100">
        <f>SUM(C248:C256)</f>
        <v>0</v>
      </c>
      <c r="D257" s="100" t="s">
        <v>201</v>
      </c>
      <c r="E257" s="100" t="s">
        <v>201</v>
      </c>
      <c r="F257" s="100" t="s">
        <v>201</v>
      </c>
      <c r="G257" s="100" t="s">
        <v>201</v>
      </c>
      <c r="H257" s="100" t="s">
        <v>201</v>
      </c>
      <c r="I257" s="100" t="s">
        <v>201</v>
      </c>
      <c r="J257" s="103">
        <f>SUM(J248:J256)</f>
        <v>0</v>
      </c>
      <c r="K257" s="117"/>
      <c r="L257" s="78">
        <v>111</v>
      </c>
      <c r="M257" s="79" t="s">
        <v>426</v>
      </c>
    </row>
    <row r="258" spans="1:15" s="59" customFormat="1" ht="15">
      <c r="A258" s="301"/>
      <c r="B258" s="302"/>
      <c r="C258" s="302"/>
      <c r="D258" s="302"/>
      <c r="E258" s="302"/>
      <c r="F258" s="302"/>
      <c r="G258" s="302"/>
      <c r="H258" s="302"/>
      <c r="I258" s="302"/>
      <c r="J258" s="303"/>
      <c r="K258" s="120"/>
      <c r="L258" s="67"/>
      <c r="M258" s="69"/>
      <c r="N258" s="69"/>
      <c r="O258" s="67"/>
    </row>
    <row r="259" spans="1:12" ht="15">
      <c r="A259" s="60"/>
      <c r="B259" s="75" t="s">
        <v>447</v>
      </c>
      <c r="C259" s="63"/>
      <c r="D259" s="61">
        <f>SUM(E259:G259)</f>
        <v>0</v>
      </c>
      <c r="E259" s="61"/>
      <c r="F259" s="61"/>
      <c r="G259" s="61"/>
      <c r="H259" s="61"/>
      <c r="I259" s="61">
        <v>1.15</v>
      </c>
      <c r="J259" s="61">
        <f>C259*D259*(1+H259/100)*I259*12</f>
        <v>0</v>
      </c>
      <c r="K259" s="116"/>
      <c r="L259" s="70"/>
    </row>
    <row r="260" spans="1:11" ht="15">
      <c r="A260" s="60"/>
      <c r="B260" s="76" t="s">
        <v>448</v>
      </c>
      <c r="C260" s="63"/>
      <c r="D260" s="61">
        <f aca="true" t="shared" si="28" ref="D260:D267">SUM(E260:G260)</f>
        <v>0</v>
      </c>
      <c r="E260" s="61"/>
      <c r="F260" s="61"/>
      <c r="G260" s="61"/>
      <c r="H260" s="61"/>
      <c r="I260" s="61">
        <v>1.15</v>
      </c>
      <c r="J260" s="61">
        <f aca="true" t="shared" si="29" ref="J260:J267">C260*D260*(1+H260/100)*I260*12</f>
        <v>0</v>
      </c>
      <c r="K260" s="116"/>
    </row>
    <row r="261" spans="1:11" ht="15">
      <c r="A261" s="60"/>
      <c r="B261" s="76" t="s">
        <v>449</v>
      </c>
      <c r="C261" s="63"/>
      <c r="D261" s="61">
        <f t="shared" si="28"/>
        <v>0</v>
      </c>
      <c r="E261" s="61"/>
      <c r="F261" s="61"/>
      <c r="G261" s="61"/>
      <c r="H261" s="61"/>
      <c r="I261" s="61">
        <v>1.15</v>
      </c>
      <c r="J261" s="61">
        <f t="shared" si="29"/>
        <v>0</v>
      </c>
      <c r="K261" s="116"/>
    </row>
    <row r="262" spans="1:11" ht="15">
      <c r="A262" s="60"/>
      <c r="B262" s="76" t="s">
        <v>450</v>
      </c>
      <c r="C262" s="63"/>
      <c r="D262" s="61">
        <f t="shared" si="28"/>
        <v>0</v>
      </c>
      <c r="E262" s="61"/>
      <c r="F262" s="61"/>
      <c r="G262" s="61"/>
      <c r="H262" s="61"/>
      <c r="I262" s="61">
        <v>1.15</v>
      </c>
      <c r="J262" s="61">
        <f t="shared" si="29"/>
        <v>0</v>
      </c>
      <c r="K262" s="116"/>
    </row>
    <row r="263" spans="1:11" ht="15">
      <c r="A263" s="60"/>
      <c r="B263" s="76" t="s">
        <v>451</v>
      </c>
      <c r="C263" s="63"/>
      <c r="D263" s="61">
        <f t="shared" si="28"/>
        <v>0</v>
      </c>
      <c r="E263" s="61"/>
      <c r="F263" s="61"/>
      <c r="G263" s="61"/>
      <c r="H263" s="61"/>
      <c r="I263" s="61">
        <v>1.15</v>
      </c>
      <c r="J263" s="61">
        <f t="shared" si="29"/>
        <v>0</v>
      </c>
      <c r="K263" s="116"/>
    </row>
    <row r="264" spans="1:11" ht="18" customHeight="1">
      <c r="A264" s="60"/>
      <c r="B264" s="76" t="s">
        <v>453</v>
      </c>
      <c r="C264" s="63"/>
      <c r="D264" s="61">
        <f t="shared" si="28"/>
        <v>0</v>
      </c>
      <c r="E264" s="61"/>
      <c r="F264" s="61"/>
      <c r="G264" s="61"/>
      <c r="H264" s="61"/>
      <c r="I264" s="61">
        <v>1.15</v>
      </c>
      <c r="J264" s="61">
        <f t="shared" si="29"/>
        <v>0</v>
      </c>
      <c r="K264" s="116"/>
    </row>
    <row r="265" spans="1:11" ht="16.5" customHeight="1">
      <c r="A265" s="60"/>
      <c r="B265" s="76" t="s">
        <v>452</v>
      </c>
      <c r="C265" s="63"/>
      <c r="D265" s="61">
        <f t="shared" si="28"/>
        <v>0</v>
      </c>
      <c r="E265" s="61"/>
      <c r="F265" s="61"/>
      <c r="G265" s="61"/>
      <c r="H265" s="61"/>
      <c r="I265" s="61">
        <v>1.15</v>
      </c>
      <c r="J265" s="61">
        <f t="shared" si="29"/>
        <v>0</v>
      </c>
      <c r="K265" s="116"/>
    </row>
    <row r="266" spans="1:11" ht="15">
      <c r="A266" s="60"/>
      <c r="B266" s="76" t="s">
        <v>455</v>
      </c>
      <c r="C266" s="63"/>
      <c r="D266" s="61">
        <f t="shared" si="28"/>
        <v>0</v>
      </c>
      <c r="E266" s="61"/>
      <c r="F266" s="61"/>
      <c r="G266" s="61"/>
      <c r="H266" s="61"/>
      <c r="I266" s="61">
        <v>1.15</v>
      </c>
      <c r="J266" s="61">
        <f t="shared" si="29"/>
        <v>0</v>
      </c>
      <c r="K266" s="116"/>
    </row>
    <row r="267" spans="1:11" ht="15">
      <c r="A267" s="60"/>
      <c r="B267" s="76" t="s">
        <v>454</v>
      </c>
      <c r="C267" s="63"/>
      <c r="D267" s="61">
        <f t="shared" si="28"/>
        <v>0</v>
      </c>
      <c r="E267" s="61"/>
      <c r="F267" s="61"/>
      <c r="G267" s="61"/>
      <c r="H267" s="61"/>
      <c r="I267" s="61">
        <v>1.15</v>
      </c>
      <c r="J267" s="61">
        <f t="shared" si="29"/>
        <v>0</v>
      </c>
      <c r="K267" s="116"/>
    </row>
    <row r="268" spans="1:13" ht="15">
      <c r="A268" s="73"/>
      <c r="B268" s="99" t="s">
        <v>246</v>
      </c>
      <c r="C268" s="100">
        <f>SUM(C259:C267)</f>
        <v>0</v>
      </c>
      <c r="D268" s="100" t="s">
        <v>201</v>
      </c>
      <c r="E268" s="100" t="s">
        <v>201</v>
      </c>
      <c r="F268" s="100" t="s">
        <v>201</v>
      </c>
      <c r="G268" s="100" t="s">
        <v>201</v>
      </c>
      <c r="H268" s="100" t="s">
        <v>201</v>
      </c>
      <c r="I268" s="100" t="s">
        <v>201</v>
      </c>
      <c r="J268" s="103">
        <f>SUM(J259:J267)</f>
        <v>0</v>
      </c>
      <c r="K268" s="117"/>
      <c r="L268" s="78">
        <v>111</v>
      </c>
      <c r="M268" s="79" t="s">
        <v>426</v>
      </c>
    </row>
    <row r="269" spans="1:15" s="59" customFormat="1" ht="15">
      <c r="A269" s="301"/>
      <c r="B269" s="302"/>
      <c r="C269" s="302"/>
      <c r="D269" s="302"/>
      <c r="E269" s="302"/>
      <c r="F269" s="302"/>
      <c r="G269" s="302"/>
      <c r="H269" s="302"/>
      <c r="I269" s="302"/>
      <c r="J269" s="303"/>
      <c r="K269" s="120"/>
      <c r="L269" s="67"/>
      <c r="M269" s="69"/>
      <c r="N269" s="69"/>
      <c r="O269" s="67"/>
    </row>
    <row r="270" spans="1:12" ht="15">
      <c r="A270" s="60"/>
      <c r="B270" s="75" t="s">
        <v>447</v>
      </c>
      <c r="C270" s="63"/>
      <c r="D270" s="61">
        <f>SUM(E270:G270)</f>
        <v>0</v>
      </c>
      <c r="E270" s="61"/>
      <c r="F270" s="61"/>
      <c r="G270" s="61"/>
      <c r="H270" s="61"/>
      <c r="I270" s="61">
        <v>1.15</v>
      </c>
      <c r="J270" s="61">
        <f>C270*D270*(1+H270/100)*I270*12</f>
        <v>0</v>
      </c>
      <c r="K270" s="116"/>
      <c r="L270" s="70"/>
    </row>
    <row r="271" spans="1:11" ht="15">
      <c r="A271" s="60"/>
      <c r="B271" s="76" t="s">
        <v>448</v>
      </c>
      <c r="C271" s="63"/>
      <c r="D271" s="61">
        <f aca="true" t="shared" si="30" ref="D271:D278">SUM(E271:G271)</f>
        <v>0</v>
      </c>
      <c r="E271" s="61"/>
      <c r="F271" s="61"/>
      <c r="G271" s="61"/>
      <c r="H271" s="61"/>
      <c r="I271" s="61">
        <v>1.15</v>
      </c>
      <c r="J271" s="61">
        <f aca="true" t="shared" si="31" ref="J271:J278">C271*D271*(1+H271/100)*I271*12</f>
        <v>0</v>
      </c>
      <c r="K271" s="116"/>
    </row>
    <row r="272" spans="1:11" ht="15">
      <c r="A272" s="60"/>
      <c r="B272" s="76" t="s">
        <v>449</v>
      </c>
      <c r="C272" s="63"/>
      <c r="D272" s="61">
        <f t="shared" si="30"/>
        <v>0</v>
      </c>
      <c r="E272" s="61"/>
      <c r="F272" s="61"/>
      <c r="G272" s="61"/>
      <c r="H272" s="61"/>
      <c r="I272" s="61">
        <v>1.15</v>
      </c>
      <c r="J272" s="61">
        <f t="shared" si="31"/>
        <v>0</v>
      </c>
      <c r="K272" s="116"/>
    </row>
    <row r="273" spans="1:11" ht="15">
      <c r="A273" s="60"/>
      <c r="B273" s="76" t="s">
        <v>450</v>
      </c>
      <c r="C273" s="63"/>
      <c r="D273" s="61">
        <f t="shared" si="30"/>
        <v>0</v>
      </c>
      <c r="E273" s="61"/>
      <c r="F273" s="61"/>
      <c r="G273" s="61"/>
      <c r="H273" s="61"/>
      <c r="I273" s="61">
        <v>1.15</v>
      </c>
      <c r="J273" s="61">
        <f t="shared" si="31"/>
        <v>0</v>
      </c>
      <c r="K273" s="116"/>
    </row>
    <row r="274" spans="1:11" ht="15">
      <c r="A274" s="60"/>
      <c r="B274" s="76" t="s">
        <v>451</v>
      </c>
      <c r="C274" s="63"/>
      <c r="D274" s="61">
        <f t="shared" si="30"/>
        <v>0</v>
      </c>
      <c r="E274" s="61"/>
      <c r="F274" s="61"/>
      <c r="G274" s="61"/>
      <c r="H274" s="61"/>
      <c r="I274" s="61">
        <v>1.15</v>
      </c>
      <c r="J274" s="61">
        <f t="shared" si="31"/>
        <v>0</v>
      </c>
      <c r="K274" s="116"/>
    </row>
    <row r="275" spans="1:11" ht="18" customHeight="1">
      <c r="A275" s="60"/>
      <c r="B275" s="76" t="s">
        <v>453</v>
      </c>
      <c r="C275" s="63"/>
      <c r="D275" s="61">
        <f t="shared" si="30"/>
        <v>0</v>
      </c>
      <c r="E275" s="61"/>
      <c r="F275" s="61"/>
      <c r="G275" s="61"/>
      <c r="H275" s="61"/>
      <c r="I275" s="61">
        <v>1.15</v>
      </c>
      <c r="J275" s="61">
        <f t="shared" si="31"/>
        <v>0</v>
      </c>
      <c r="K275" s="116"/>
    </row>
    <row r="276" spans="1:11" ht="16.5" customHeight="1">
      <c r="A276" s="60"/>
      <c r="B276" s="76" t="s">
        <v>452</v>
      </c>
      <c r="C276" s="63"/>
      <c r="D276" s="61">
        <f t="shared" si="30"/>
        <v>0</v>
      </c>
      <c r="E276" s="61"/>
      <c r="F276" s="61"/>
      <c r="G276" s="61"/>
      <c r="H276" s="61"/>
      <c r="I276" s="61">
        <v>1.15</v>
      </c>
      <c r="J276" s="61">
        <f t="shared" si="31"/>
        <v>0</v>
      </c>
      <c r="K276" s="116"/>
    </row>
    <row r="277" spans="1:11" ht="15">
      <c r="A277" s="60"/>
      <c r="B277" s="76" t="s">
        <v>455</v>
      </c>
      <c r="C277" s="63"/>
      <c r="D277" s="61">
        <f t="shared" si="30"/>
        <v>0</v>
      </c>
      <c r="E277" s="61"/>
      <c r="F277" s="61"/>
      <c r="G277" s="61"/>
      <c r="H277" s="61"/>
      <c r="I277" s="61">
        <v>1.15</v>
      </c>
      <c r="J277" s="61">
        <f t="shared" si="31"/>
        <v>0</v>
      </c>
      <c r="K277" s="116"/>
    </row>
    <row r="278" spans="1:11" ht="15">
      <c r="A278" s="60"/>
      <c r="B278" s="76" t="s">
        <v>454</v>
      </c>
      <c r="C278" s="63"/>
      <c r="D278" s="61">
        <f t="shared" si="30"/>
        <v>0</v>
      </c>
      <c r="E278" s="61"/>
      <c r="F278" s="61"/>
      <c r="G278" s="61"/>
      <c r="H278" s="61"/>
      <c r="I278" s="61">
        <v>1.15</v>
      </c>
      <c r="J278" s="61">
        <f t="shared" si="31"/>
        <v>0</v>
      </c>
      <c r="K278" s="116"/>
    </row>
    <row r="279" spans="1:13" ht="15">
      <c r="A279" s="73"/>
      <c r="B279" s="99" t="s">
        <v>246</v>
      </c>
      <c r="C279" s="100">
        <f>SUM(C270:C278)</f>
        <v>0</v>
      </c>
      <c r="D279" s="100" t="s">
        <v>201</v>
      </c>
      <c r="E279" s="100" t="s">
        <v>201</v>
      </c>
      <c r="F279" s="100" t="s">
        <v>201</v>
      </c>
      <c r="G279" s="100" t="s">
        <v>201</v>
      </c>
      <c r="H279" s="100" t="s">
        <v>201</v>
      </c>
      <c r="I279" s="100" t="s">
        <v>201</v>
      </c>
      <c r="J279" s="103">
        <f>SUM(J270:J278)</f>
        <v>0</v>
      </c>
      <c r="K279" s="117"/>
      <c r="L279" s="78">
        <v>111</v>
      </c>
      <c r="M279" s="79" t="s">
        <v>426</v>
      </c>
    </row>
    <row r="280" spans="1:15" s="59" customFormat="1" ht="15">
      <c r="A280" s="301"/>
      <c r="B280" s="302"/>
      <c r="C280" s="302"/>
      <c r="D280" s="302"/>
      <c r="E280" s="302"/>
      <c r="F280" s="302"/>
      <c r="G280" s="302"/>
      <c r="H280" s="302"/>
      <c r="I280" s="302"/>
      <c r="J280" s="303"/>
      <c r="K280" s="120"/>
      <c r="L280" s="67"/>
      <c r="M280" s="69"/>
      <c r="N280" s="69"/>
      <c r="O280" s="67"/>
    </row>
    <row r="281" spans="1:12" ht="15">
      <c r="A281" s="60"/>
      <c r="B281" s="75" t="s">
        <v>447</v>
      </c>
      <c r="C281" s="63"/>
      <c r="D281" s="61">
        <f>SUM(E281:G281)</f>
        <v>0</v>
      </c>
      <c r="E281" s="61"/>
      <c r="F281" s="61"/>
      <c r="G281" s="61"/>
      <c r="H281" s="61"/>
      <c r="I281" s="61">
        <v>1.15</v>
      </c>
      <c r="J281" s="61">
        <f>C281*D281*(1+H281/100)*I281*12</f>
        <v>0</v>
      </c>
      <c r="K281" s="116"/>
      <c r="L281" s="70"/>
    </row>
    <row r="282" spans="1:11" ht="15">
      <c r="A282" s="60"/>
      <c r="B282" s="76" t="s">
        <v>448</v>
      </c>
      <c r="C282" s="63"/>
      <c r="D282" s="61">
        <f aca="true" t="shared" si="32" ref="D282:D289">SUM(E282:G282)</f>
        <v>0</v>
      </c>
      <c r="E282" s="61"/>
      <c r="F282" s="61"/>
      <c r="G282" s="61"/>
      <c r="H282" s="61"/>
      <c r="I282" s="61">
        <v>1.15</v>
      </c>
      <c r="J282" s="61">
        <f aca="true" t="shared" si="33" ref="J282:J289">C282*D282*(1+H282/100)*I282*12</f>
        <v>0</v>
      </c>
      <c r="K282" s="116"/>
    </row>
    <row r="283" spans="1:11" ht="15">
      <c r="A283" s="60"/>
      <c r="B283" s="76" t="s">
        <v>449</v>
      </c>
      <c r="C283" s="63"/>
      <c r="D283" s="61">
        <f t="shared" si="32"/>
        <v>0</v>
      </c>
      <c r="E283" s="61"/>
      <c r="F283" s="61"/>
      <c r="G283" s="61"/>
      <c r="H283" s="61"/>
      <c r="I283" s="61">
        <v>1.15</v>
      </c>
      <c r="J283" s="61">
        <f t="shared" si="33"/>
        <v>0</v>
      </c>
      <c r="K283" s="116"/>
    </row>
    <row r="284" spans="1:11" ht="15">
      <c r="A284" s="60"/>
      <c r="B284" s="76" t="s">
        <v>450</v>
      </c>
      <c r="C284" s="63"/>
      <c r="D284" s="61">
        <f t="shared" si="32"/>
        <v>0</v>
      </c>
      <c r="E284" s="61"/>
      <c r="F284" s="61"/>
      <c r="G284" s="61"/>
      <c r="H284" s="61"/>
      <c r="I284" s="61">
        <v>1.15</v>
      </c>
      <c r="J284" s="61">
        <f t="shared" si="33"/>
        <v>0</v>
      </c>
      <c r="K284" s="116"/>
    </row>
    <row r="285" spans="1:11" ht="15">
      <c r="A285" s="60"/>
      <c r="B285" s="76" t="s">
        <v>451</v>
      </c>
      <c r="C285" s="63"/>
      <c r="D285" s="61">
        <f t="shared" si="32"/>
        <v>0</v>
      </c>
      <c r="E285" s="61"/>
      <c r="F285" s="61"/>
      <c r="G285" s="61"/>
      <c r="H285" s="61"/>
      <c r="I285" s="61">
        <v>1.15</v>
      </c>
      <c r="J285" s="61">
        <f t="shared" si="33"/>
        <v>0</v>
      </c>
      <c r="K285" s="116"/>
    </row>
    <row r="286" spans="1:11" ht="18" customHeight="1">
      <c r="A286" s="60"/>
      <c r="B286" s="76" t="s">
        <v>453</v>
      </c>
      <c r="C286" s="63"/>
      <c r="D286" s="61">
        <f t="shared" si="32"/>
        <v>0</v>
      </c>
      <c r="E286" s="61"/>
      <c r="F286" s="61"/>
      <c r="G286" s="61"/>
      <c r="H286" s="61"/>
      <c r="I286" s="61">
        <v>1.15</v>
      </c>
      <c r="J286" s="61">
        <f t="shared" si="33"/>
        <v>0</v>
      </c>
      <c r="K286" s="116"/>
    </row>
    <row r="287" spans="1:11" ht="16.5" customHeight="1">
      <c r="A287" s="60"/>
      <c r="B287" s="76" t="s">
        <v>452</v>
      </c>
      <c r="C287" s="63"/>
      <c r="D287" s="61">
        <f t="shared" si="32"/>
        <v>0</v>
      </c>
      <c r="E287" s="61"/>
      <c r="F287" s="61"/>
      <c r="G287" s="61"/>
      <c r="H287" s="61"/>
      <c r="I287" s="61">
        <v>1.15</v>
      </c>
      <c r="J287" s="61">
        <f t="shared" si="33"/>
        <v>0</v>
      </c>
      <c r="K287" s="116"/>
    </row>
    <row r="288" spans="1:11" ht="15">
      <c r="A288" s="60"/>
      <c r="B288" s="76" t="s">
        <v>455</v>
      </c>
      <c r="C288" s="63"/>
      <c r="D288" s="61">
        <f t="shared" si="32"/>
        <v>0</v>
      </c>
      <c r="E288" s="61"/>
      <c r="F288" s="61"/>
      <c r="G288" s="61"/>
      <c r="H288" s="61"/>
      <c r="I288" s="61">
        <v>1.15</v>
      </c>
      <c r="J288" s="61">
        <f t="shared" si="33"/>
        <v>0</v>
      </c>
      <c r="K288" s="116"/>
    </row>
    <row r="289" spans="1:11" ht="15">
      <c r="A289" s="60"/>
      <c r="B289" s="76" t="s">
        <v>454</v>
      </c>
      <c r="C289" s="63"/>
      <c r="D289" s="61">
        <f t="shared" si="32"/>
        <v>0</v>
      </c>
      <c r="E289" s="61"/>
      <c r="F289" s="61"/>
      <c r="G289" s="61"/>
      <c r="H289" s="61"/>
      <c r="I289" s="61">
        <v>1.15</v>
      </c>
      <c r="J289" s="61">
        <f t="shared" si="33"/>
        <v>0</v>
      </c>
      <c r="K289" s="116"/>
    </row>
    <row r="290" spans="1:13" ht="15">
      <c r="A290" s="73"/>
      <c r="B290" s="99" t="s">
        <v>246</v>
      </c>
      <c r="C290" s="100">
        <f>SUM(C281:C289)</f>
        <v>0</v>
      </c>
      <c r="D290" s="100" t="s">
        <v>201</v>
      </c>
      <c r="E290" s="100" t="s">
        <v>201</v>
      </c>
      <c r="F290" s="100" t="s">
        <v>201</v>
      </c>
      <c r="G290" s="100" t="s">
        <v>201</v>
      </c>
      <c r="H290" s="100" t="s">
        <v>201</v>
      </c>
      <c r="I290" s="100" t="s">
        <v>201</v>
      </c>
      <c r="J290" s="103">
        <f>SUM(J281:J289)</f>
        <v>0</v>
      </c>
      <c r="K290" s="117"/>
      <c r="L290" s="78">
        <v>111</v>
      </c>
      <c r="M290" s="79" t="s">
        <v>426</v>
      </c>
    </row>
    <row r="292" spans="1:7" ht="15">
      <c r="A292" s="308" t="s">
        <v>371</v>
      </c>
      <c r="B292" s="308"/>
      <c r="C292" s="308"/>
      <c r="D292" s="308"/>
      <c r="E292" s="308"/>
      <c r="F292" s="308"/>
      <c r="G292" s="308"/>
    </row>
    <row r="294" spans="1:6" ht="90" customHeight="1">
      <c r="A294" s="288" t="s">
        <v>361</v>
      </c>
      <c r="B294" s="288" t="s">
        <v>372</v>
      </c>
      <c r="C294" s="288" t="s">
        <v>373</v>
      </c>
      <c r="D294" s="288" t="s">
        <v>374</v>
      </c>
      <c r="E294" s="288" t="s">
        <v>164</v>
      </c>
      <c r="F294" s="288" t="s">
        <v>376</v>
      </c>
    </row>
    <row r="295" spans="1:6" ht="15">
      <c r="A295" s="288"/>
      <c r="B295" s="288"/>
      <c r="C295" s="288"/>
      <c r="D295" s="288"/>
      <c r="E295" s="288"/>
      <c r="F295" s="288"/>
    </row>
    <row r="296" spans="1:6" ht="15">
      <c r="A296" s="288"/>
      <c r="B296" s="288"/>
      <c r="C296" s="288"/>
      <c r="D296" s="288"/>
      <c r="E296" s="288"/>
      <c r="F296" s="288"/>
    </row>
    <row r="297" spans="1:15" s="59" customFormat="1" ht="15">
      <c r="A297" s="53">
        <v>1</v>
      </c>
      <c r="B297" s="53">
        <v>2</v>
      </c>
      <c r="C297" s="53">
        <v>3</v>
      </c>
      <c r="D297" s="53">
        <v>4</v>
      </c>
      <c r="E297" s="53">
        <v>5</v>
      </c>
      <c r="F297" s="53">
        <v>6</v>
      </c>
      <c r="K297" s="115"/>
      <c r="L297" s="67"/>
      <c r="M297" s="69"/>
      <c r="N297" s="69"/>
      <c r="O297" s="67"/>
    </row>
    <row r="298" spans="1:6" ht="30.75" customHeight="1">
      <c r="A298" s="301" t="s">
        <v>163</v>
      </c>
      <c r="B298" s="302"/>
      <c r="C298" s="302"/>
      <c r="D298" s="302"/>
      <c r="E298" s="302"/>
      <c r="F298" s="303"/>
    </row>
    <row r="299" spans="1:6" ht="75">
      <c r="A299" s="60">
        <v>1</v>
      </c>
      <c r="B299" s="75" t="s">
        <v>604</v>
      </c>
      <c r="C299" s="63">
        <v>280</v>
      </c>
      <c r="D299" s="61">
        <v>1</v>
      </c>
      <c r="E299" s="61">
        <v>2</v>
      </c>
      <c r="F299" s="61">
        <f>C299*D299*E299</f>
        <v>560</v>
      </c>
    </row>
    <row r="300" spans="1:6" ht="60">
      <c r="A300" s="60">
        <v>2</v>
      </c>
      <c r="B300" s="75" t="s">
        <v>606</v>
      </c>
      <c r="C300" s="63">
        <v>280</v>
      </c>
      <c r="D300" s="61"/>
      <c r="E300" s="61">
        <v>2</v>
      </c>
      <c r="F300" s="61">
        <f>C300*D300*E300</f>
        <v>0</v>
      </c>
    </row>
    <row r="301" spans="1:6" ht="75">
      <c r="A301" s="60">
        <v>3</v>
      </c>
      <c r="B301" s="75" t="s">
        <v>166</v>
      </c>
      <c r="C301" s="63">
        <v>600</v>
      </c>
      <c r="D301" s="61">
        <v>1</v>
      </c>
      <c r="E301" s="61">
        <v>2</v>
      </c>
      <c r="F301" s="61">
        <f aca="true" t="shared" si="34" ref="F301:F311">C301*D301*E301</f>
        <v>1200</v>
      </c>
    </row>
    <row r="302" spans="1:6" ht="75">
      <c r="A302" s="60">
        <v>4</v>
      </c>
      <c r="B302" s="75" t="s">
        <v>167</v>
      </c>
      <c r="C302" s="63">
        <v>100</v>
      </c>
      <c r="D302" s="61">
        <v>1</v>
      </c>
      <c r="E302" s="61">
        <v>3</v>
      </c>
      <c r="F302" s="61">
        <f t="shared" si="34"/>
        <v>300</v>
      </c>
    </row>
    <row r="303" spans="1:6" ht="75">
      <c r="A303" s="60">
        <v>5</v>
      </c>
      <c r="B303" s="75" t="s">
        <v>607</v>
      </c>
      <c r="C303" s="63">
        <v>280</v>
      </c>
      <c r="D303" s="61">
        <v>1</v>
      </c>
      <c r="E303" s="61">
        <v>2</v>
      </c>
      <c r="F303" s="61">
        <f t="shared" si="34"/>
        <v>560</v>
      </c>
    </row>
    <row r="304" spans="1:6" ht="75">
      <c r="A304" s="60">
        <v>6</v>
      </c>
      <c r="B304" s="75" t="s">
        <v>545</v>
      </c>
      <c r="C304" s="63">
        <v>600</v>
      </c>
      <c r="D304" s="61">
        <v>1</v>
      </c>
      <c r="E304" s="61">
        <v>2</v>
      </c>
      <c r="F304" s="61">
        <f t="shared" si="34"/>
        <v>1200</v>
      </c>
    </row>
    <row r="305" spans="1:6" ht="77.25" customHeight="1">
      <c r="A305" s="60">
        <v>7</v>
      </c>
      <c r="B305" s="75" t="s">
        <v>608</v>
      </c>
      <c r="C305" s="63">
        <v>100</v>
      </c>
      <c r="D305" s="61">
        <v>1</v>
      </c>
      <c r="E305" s="61">
        <v>3</v>
      </c>
      <c r="F305" s="61">
        <f t="shared" si="34"/>
        <v>300</v>
      </c>
    </row>
    <row r="306" spans="1:6" ht="75">
      <c r="A306" s="60">
        <v>8</v>
      </c>
      <c r="B306" s="75" t="s">
        <v>170</v>
      </c>
      <c r="C306" s="63">
        <v>280</v>
      </c>
      <c r="D306" s="61">
        <v>1</v>
      </c>
      <c r="E306" s="61">
        <v>2</v>
      </c>
      <c r="F306" s="61">
        <f t="shared" si="34"/>
        <v>560</v>
      </c>
    </row>
    <row r="307" spans="1:6" ht="75">
      <c r="A307" s="60">
        <v>9</v>
      </c>
      <c r="B307" s="75" t="s">
        <v>532</v>
      </c>
      <c r="C307" s="63">
        <v>600</v>
      </c>
      <c r="D307" s="61">
        <v>1</v>
      </c>
      <c r="E307" s="61">
        <v>2</v>
      </c>
      <c r="F307" s="61">
        <f t="shared" si="34"/>
        <v>1200</v>
      </c>
    </row>
    <row r="308" spans="1:6" ht="77.25" customHeight="1">
      <c r="A308" s="60">
        <v>10</v>
      </c>
      <c r="B308" s="75" t="s">
        <v>533</v>
      </c>
      <c r="C308" s="63">
        <v>100</v>
      </c>
      <c r="D308" s="61">
        <v>1</v>
      </c>
      <c r="E308" s="61">
        <v>3</v>
      </c>
      <c r="F308" s="61">
        <f t="shared" si="34"/>
        <v>300</v>
      </c>
    </row>
    <row r="309" spans="1:6" ht="75">
      <c r="A309" s="60">
        <v>11</v>
      </c>
      <c r="B309" s="75" t="s">
        <v>171</v>
      </c>
      <c r="C309" s="63">
        <v>280</v>
      </c>
      <c r="D309" s="61">
        <v>1</v>
      </c>
      <c r="E309" s="61">
        <v>2</v>
      </c>
      <c r="F309" s="61">
        <f t="shared" si="34"/>
        <v>560</v>
      </c>
    </row>
    <row r="310" spans="1:6" ht="75">
      <c r="A310" s="60">
        <v>12</v>
      </c>
      <c r="B310" s="75" t="s">
        <v>609</v>
      </c>
      <c r="C310" s="63">
        <v>600</v>
      </c>
      <c r="D310" s="61">
        <v>1</v>
      </c>
      <c r="E310" s="61">
        <v>4</v>
      </c>
      <c r="F310" s="61">
        <f t="shared" si="34"/>
        <v>2400</v>
      </c>
    </row>
    <row r="311" spans="1:6" ht="78.75" customHeight="1">
      <c r="A311" s="60">
        <v>13</v>
      </c>
      <c r="B311" s="75" t="s">
        <v>610</v>
      </c>
      <c r="C311" s="63">
        <v>100</v>
      </c>
      <c r="D311" s="61">
        <v>1</v>
      </c>
      <c r="E311" s="61">
        <v>5</v>
      </c>
      <c r="F311" s="61">
        <f t="shared" si="34"/>
        <v>500</v>
      </c>
    </row>
    <row r="312" spans="1:6" ht="78.75" customHeight="1">
      <c r="A312" s="60">
        <v>14</v>
      </c>
      <c r="B312" s="75" t="s">
        <v>613</v>
      </c>
      <c r="C312" s="63">
        <v>280</v>
      </c>
      <c r="D312" s="61">
        <v>1</v>
      </c>
      <c r="E312" s="61">
        <v>2</v>
      </c>
      <c r="F312" s="61">
        <f>C312*D312*E312</f>
        <v>560</v>
      </c>
    </row>
    <row r="313" spans="1:6" ht="78.75" customHeight="1">
      <c r="A313" s="60">
        <v>15</v>
      </c>
      <c r="B313" s="75" t="s">
        <v>614</v>
      </c>
      <c r="C313" s="63">
        <v>600</v>
      </c>
      <c r="D313" s="61">
        <v>1</v>
      </c>
      <c r="E313" s="61">
        <v>2</v>
      </c>
      <c r="F313" s="61">
        <f>C313*D313*E313</f>
        <v>1200</v>
      </c>
    </row>
    <row r="314" spans="1:6" ht="78.75" customHeight="1">
      <c r="A314" s="60">
        <v>16</v>
      </c>
      <c r="B314" s="75" t="s">
        <v>615</v>
      </c>
      <c r="C314" s="63">
        <v>100</v>
      </c>
      <c r="D314" s="61">
        <v>1</v>
      </c>
      <c r="E314" s="61">
        <v>3</v>
      </c>
      <c r="F314" s="61">
        <f>C314*D314*E314</f>
        <v>300</v>
      </c>
    </row>
    <row r="315" spans="1:6" ht="78.75" customHeight="1">
      <c r="A315" s="60">
        <v>17</v>
      </c>
      <c r="B315" s="75" t="s">
        <v>618</v>
      </c>
      <c r="C315" s="63">
        <v>280</v>
      </c>
      <c r="D315" s="61">
        <v>1</v>
      </c>
      <c r="E315" s="61">
        <v>2</v>
      </c>
      <c r="F315" s="61">
        <f>C315*D315*E315</f>
        <v>560</v>
      </c>
    </row>
    <row r="316" spans="1:6" ht="78.75" customHeight="1">
      <c r="A316" s="60"/>
      <c r="B316" s="75" t="s">
        <v>545</v>
      </c>
      <c r="C316" s="63">
        <v>700</v>
      </c>
      <c r="D316" s="61"/>
      <c r="E316" s="61">
        <v>2</v>
      </c>
      <c r="F316" s="61">
        <f aca="true" t="shared" si="35" ref="F316:F323">C316*D316*E316</f>
        <v>0</v>
      </c>
    </row>
    <row r="317" spans="1:6" ht="78.75" customHeight="1">
      <c r="A317" s="60"/>
      <c r="B317" s="75" t="s">
        <v>500</v>
      </c>
      <c r="C317" s="63">
        <v>100</v>
      </c>
      <c r="D317" s="61"/>
      <c r="E317" s="61">
        <v>3</v>
      </c>
      <c r="F317" s="61">
        <f t="shared" si="35"/>
        <v>0</v>
      </c>
    </row>
    <row r="318" spans="1:7" ht="78.75" customHeight="1">
      <c r="A318" s="60"/>
      <c r="B318" s="75" t="s">
        <v>619</v>
      </c>
      <c r="C318" s="63">
        <v>280</v>
      </c>
      <c r="D318" s="61">
        <v>1</v>
      </c>
      <c r="E318" s="61">
        <v>2</v>
      </c>
      <c r="F318" s="61">
        <f t="shared" si="35"/>
        <v>560</v>
      </c>
      <c r="G318" s="133"/>
    </row>
    <row r="319" spans="1:6" ht="78.75" customHeight="1">
      <c r="A319" s="60"/>
      <c r="B319" s="75" t="s">
        <v>620</v>
      </c>
      <c r="C319" s="63">
        <v>600</v>
      </c>
      <c r="D319" s="61">
        <v>1</v>
      </c>
      <c r="E319" s="61">
        <v>2</v>
      </c>
      <c r="F319" s="61">
        <f t="shared" si="35"/>
        <v>1200</v>
      </c>
    </row>
    <row r="320" spans="1:6" ht="78.75" customHeight="1">
      <c r="A320" s="60"/>
      <c r="B320" s="75" t="s">
        <v>621</v>
      </c>
      <c r="C320" s="63">
        <v>100</v>
      </c>
      <c r="D320" s="61">
        <v>1</v>
      </c>
      <c r="E320" s="61">
        <v>3</v>
      </c>
      <c r="F320" s="61">
        <f t="shared" si="35"/>
        <v>300</v>
      </c>
    </row>
    <row r="321" spans="1:6" ht="78.75" customHeight="1">
      <c r="A321" s="60"/>
      <c r="B321" s="75" t="s">
        <v>546</v>
      </c>
      <c r="C321" s="63">
        <v>270</v>
      </c>
      <c r="D321" s="61"/>
      <c r="E321" s="61">
        <v>2</v>
      </c>
      <c r="F321" s="61">
        <f t="shared" si="35"/>
        <v>0</v>
      </c>
    </row>
    <row r="322" spans="1:6" ht="78.75" customHeight="1">
      <c r="A322" s="60"/>
      <c r="B322" s="75" t="s">
        <v>547</v>
      </c>
      <c r="C322" s="63">
        <v>500</v>
      </c>
      <c r="D322" s="61"/>
      <c r="E322" s="61">
        <v>2</v>
      </c>
      <c r="F322" s="61">
        <f t="shared" si="35"/>
        <v>0</v>
      </c>
    </row>
    <row r="323" spans="1:6" ht="78.75" customHeight="1">
      <c r="A323" s="60"/>
      <c r="B323" s="75" t="s">
        <v>500</v>
      </c>
      <c r="C323" s="63">
        <v>100</v>
      </c>
      <c r="D323" s="61"/>
      <c r="E323" s="61">
        <v>3</v>
      </c>
      <c r="F323" s="61">
        <f t="shared" si="35"/>
        <v>0</v>
      </c>
    </row>
    <row r="324" spans="1:6" ht="15">
      <c r="A324" s="60"/>
      <c r="B324" s="60"/>
      <c r="C324" s="63"/>
      <c r="D324" s="61"/>
      <c r="E324" s="61"/>
      <c r="F324" s="61">
        <f>C324*D324*E324</f>
        <v>0</v>
      </c>
    </row>
    <row r="325" spans="1:13" ht="15">
      <c r="A325" s="73"/>
      <c r="B325" s="99" t="s">
        <v>246</v>
      </c>
      <c r="C325" s="100" t="s">
        <v>201</v>
      </c>
      <c r="D325" s="100" t="s">
        <v>201</v>
      </c>
      <c r="E325" s="100" t="s">
        <v>201</v>
      </c>
      <c r="F325" s="103">
        <f>SUM(F298:F324)</f>
        <v>14320</v>
      </c>
      <c r="K325" s="121">
        <v>14320</v>
      </c>
      <c r="L325" s="78">
        <v>112</v>
      </c>
      <c r="M325" s="79" t="s">
        <v>426</v>
      </c>
    </row>
    <row r="327" spans="1:6" ht="15">
      <c r="A327" s="308" t="s">
        <v>378</v>
      </c>
      <c r="B327" s="308"/>
      <c r="C327" s="308"/>
      <c r="D327" s="308"/>
      <c r="E327" s="308"/>
      <c r="F327" s="308"/>
    </row>
    <row r="329" spans="1:6" ht="90" customHeight="1">
      <c r="A329" s="288" t="s">
        <v>361</v>
      </c>
      <c r="B329" s="288" t="s">
        <v>372</v>
      </c>
      <c r="C329" s="288" t="s">
        <v>379</v>
      </c>
      <c r="D329" s="288" t="s">
        <v>380</v>
      </c>
      <c r="E329" s="288" t="s">
        <v>381</v>
      </c>
      <c r="F329" s="288" t="s">
        <v>376</v>
      </c>
    </row>
    <row r="330" spans="1:6" ht="15">
      <c r="A330" s="288"/>
      <c r="B330" s="288"/>
      <c r="C330" s="288"/>
      <c r="D330" s="288"/>
      <c r="E330" s="288"/>
      <c r="F330" s="288"/>
    </row>
    <row r="331" spans="1:6" ht="15">
      <c r="A331" s="288"/>
      <c r="B331" s="288"/>
      <c r="C331" s="288"/>
      <c r="D331" s="288"/>
      <c r="E331" s="288"/>
      <c r="F331" s="288"/>
    </row>
    <row r="332" spans="1:15" s="59" customFormat="1" ht="15">
      <c r="A332" s="53">
        <v>1</v>
      </c>
      <c r="B332" s="53">
        <v>2</v>
      </c>
      <c r="C332" s="53">
        <v>3</v>
      </c>
      <c r="D332" s="53">
        <v>4</v>
      </c>
      <c r="E332" s="53">
        <v>5</v>
      </c>
      <c r="F332" s="53">
        <v>6</v>
      </c>
      <c r="K332" s="115"/>
      <c r="L332" s="67"/>
      <c r="M332" s="69"/>
      <c r="N332" s="69"/>
      <c r="O332" s="67"/>
    </row>
    <row r="333" spans="1:6" ht="44.25" customHeight="1" hidden="1">
      <c r="A333" s="301" t="s">
        <v>120</v>
      </c>
      <c r="B333" s="302"/>
      <c r="C333" s="302"/>
      <c r="D333" s="302"/>
      <c r="E333" s="302"/>
      <c r="F333" s="303"/>
    </row>
    <row r="334" spans="1:6" ht="15" hidden="1">
      <c r="A334" s="60"/>
      <c r="B334" s="60"/>
      <c r="C334" s="63"/>
      <c r="D334" s="61"/>
      <c r="E334" s="61"/>
      <c r="F334" s="61">
        <f>C334*D334*E334</f>
        <v>0</v>
      </c>
    </row>
    <row r="335" spans="1:6" ht="15" hidden="1">
      <c r="A335" s="60"/>
      <c r="B335" s="60"/>
      <c r="C335" s="63"/>
      <c r="D335" s="61"/>
      <c r="E335" s="61"/>
      <c r="F335" s="61">
        <f>C335*D335*E335</f>
        <v>0</v>
      </c>
    </row>
    <row r="336" spans="1:13" ht="15" hidden="1">
      <c r="A336" s="73"/>
      <c r="B336" s="99" t="s">
        <v>246</v>
      </c>
      <c r="C336" s="100" t="s">
        <v>201</v>
      </c>
      <c r="D336" s="100" t="s">
        <v>201</v>
      </c>
      <c r="E336" s="100" t="s">
        <v>201</v>
      </c>
      <c r="F336" s="103">
        <f>SUM(F333:F335)</f>
        <v>0</v>
      </c>
      <c r="K336" s="121"/>
      <c r="L336" s="78">
        <v>112</v>
      </c>
      <c r="M336" s="79" t="s">
        <v>426</v>
      </c>
    </row>
    <row r="337" spans="1:6" ht="31.5" customHeight="1" hidden="1">
      <c r="A337" s="301" t="s">
        <v>160</v>
      </c>
      <c r="B337" s="302"/>
      <c r="C337" s="302"/>
      <c r="D337" s="302"/>
      <c r="E337" s="302"/>
      <c r="F337" s="303"/>
    </row>
    <row r="338" spans="1:6" ht="15" customHeight="1" hidden="1">
      <c r="A338" s="60"/>
      <c r="B338" s="60"/>
      <c r="C338" s="63"/>
      <c r="D338" s="61"/>
      <c r="E338" s="61"/>
      <c r="F338" s="61">
        <f>C338*D338*E338</f>
        <v>0</v>
      </c>
    </row>
    <row r="339" spans="1:6" ht="15" hidden="1">
      <c r="A339" s="60"/>
      <c r="B339" s="60"/>
      <c r="C339" s="63"/>
      <c r="D339" s="61"/>
      <c r="E339" s="61"/>
      <c r="F339" s="61">
        <f>C339*D339*E339</f>
        <v>0</v>
      </c>
    </row>
    <row r="340" spans="1:13" ht="15" hidden="1">
      <c r="A340" s="73"/>
      <c r="B340" s="99" t="s">
        <v>246</v>
      </c>
      <c r="C340" s="100" t="s">
        <v>201</v>
      </c>
      <c r="D340" s="100" t="s">
        <v>201</v>
      </c>
      <c r="E340" s="100" t="s">
        <v>201</v>
      </c>
      <c r="F340" s="103">
        <f>SUM(F337:F339)</f>
        <v>0</v>
      </c>
      <c r="K340" s="121"/>
      <c r="L340" s="78">
        <v>112</v>
      </c>
      <c r="M340" s="79" t="s">
        <v>426</v>
      </c>
    </row>
    <row r="341" spans="1:6" ht="29.25" customHeight="1" hidden="1">
      <c r="A341" s="301" t="s">
        <v>114</v>
      </c>
      <c r="B341" s="302"/>
      <c r="C341" s="302"/>
      <c r="D341" s="302"/>
      <c r="E341" s="302"/>
      <c r="F341" s="303"/>
    </row>
    <row r="342" spans="1:6" ht="15" hidden="1">
      <c r="A342" s="60"/>
      <c r="B342" s="60"/>
      <c r="C342" s="63"/>
      <c r="D342" s="61"/>
      <c r="E342" s="61"/>
      <c r="F342" s="61">
        <f>C342*D342*E342</f>
        <v>0</v>
      </c>
    </row>
    <row r="343" spans="1:6" ht="15" hidden="1">
      <c r="A343" s="60"/>
      <c r="B343" s="60"/>
      <c r="C343" s="63"/>
      <c r="D343" s="61"/>
      <c r="E343" s="61"/>
      <c r="F343" s="61">
        <f>C343*D343*E343</f>
        <v>0</v>
      </c>
    </row>
    <row r="344" spans="1:13" ht="15" hidden="1">
      <c r="A344" s="73"/>
      <c r="B344" s="99" t="s">
        <v>246</v>
      </c>
      <c r="C344" s="100" t="s">
        <v>201</v>
      </c>
      <c r="D344" s="100" t="s">
        <v>201</v>
      </c>
      <c r="E344" s="100" t="s">
        <v>201</v>
      </c>
      <c r="F344" s="103">
        <f>SUM(F341:F343)</f>
        <v>0</v>
      </c>
      <c r="K344" s="121"/>
      <c r="L344" s="78">
        <v>112</v>
      </c>
      <c r="M344" s="79" t="s">
        <v>426</v>
      </c>
    </row>
    <row r="345" spans="1:6" ht="30" customHeight="1" hidden="1">
      <c r="A345" s="301"/>
      <c r="B345" s="302"/>
      <c r="C345" s="302"/>
      <c r="D345" s="302"/>
      <c r="E345" s="302"/>
      <c r="F345" s="303"/>
    </row>
    <row r="346" spans="1:6" ht="15" hidden="1">
      <c r="A346" s="60"/>
      <c r="B346" s="60"/>
      <c r="C346" s="63"/>
      <c r="D346" s="61"/>
      <c r="E346" s="61"/>
      <c r="F346" s="61">
        <f>C346*D346*E346</f>
        <v>0</v>
      </c>
    </row>
    <row r="347" spans="1:6" ht="15" hidden="1">
      <c r="A347" s="60"/>
      <c r="B347" s="60"/>
      <c r="C347" s="63"/>
      <c r="D347" s="61"/>
      <c r="E347" s="61"/>
      <c r="F347" s="61">
        <f>C347*D347*E347</f>
        <v>0</v>
      </c>
    </row>
    <row r="348" spans="1:13" ht="15" hidden="1">
      <c r="A348" s="73"/>
      <c r="B348" s="99" t="s">
        <v>246</v>
      </c>
      <c r="C348" s="100" t="s">
        <v>201</v>
      </c>
      <c r="D348" s="100" t="s">
        <v>201</v>
      </c>
      <c r="E348" s="100" t="s">
        <v>201</v>
      </c>
      <c r="F348" s="103">
        <f>SUM(F345:F347)</f>
        <v>0</v>
      </c>
      <c r="K348" s="121"/>
      <c r="L348" s="78">
        <v>112</v>
      </c>
      <c r="M348" s="79" t="s">
        <v>426</v>
      </c>
    </row>
    <row r="349" spans="1:6" ht="30" customHeight="1" hidden="1">
      <c r="A349" s="301"/>
      <c r="B349" s="302"/>
      <c r="C349" s="302"/>
      <c r="D349" s="302"/>
      <c r="E349" s="302"/>
      <c r="F349" s="303"/>
    </row>
    <row r="350" spans="1:6" ht="15" hidden="1">
      <c r="A350" s="60"/>
      <c r="B350" s="60"/>
      <c r="C350" s="63"/>
      <c r="D350" s="61"/>
      <c r="E350" s="61"/>
      <c r="F350" s="61">
        <f>C350*D350*E350</f>
        <v>0</v>
      </c>
    </row>
    <row r="351" spans="1:6" ht="15" hidden="1">
      <c r="A351" s="60"/>
      <c r="B351" s="60"/>
      <c r="C351" s="63"/>
      <c r="D351" s="61"/>
      <c r="E351" s="61"/>
      <c r="F351" s="61">
        <f>C351*D351*E351</f>
        <v>0</v>
      </c>
    </row>
    <row r="352" spans="1:13" ht="15" hidden="1">
      <c r="A352" s="73"/>
      <c r="B352" s="99" t="s">
        <v>246</v>
      </c>
      <c r="C352" s="100" t="s">
        <v>201</v>
      </c>
      <c r="D352" s="100" t="s">
        <v>201</v>
      </c>
      <c r="E352" s="100" t="s">
        <v>201</v>
      </c>
      <c r="F352" s="103">
        <f>SUM(F349:F351)</f>
        <v>0</v>
      </c>
      <c r="K352" s="121"/>
      <c r="L352" s="78">
        <v>112</v>
      </c>
      <c r="M352" s="79" t="s">
        <v>426</v>
      </c>
    </row>
    <row r="353" spans="1:6" ht="31.5" customHeight="1" hidden="1">
      <c r="A353" s="301"/>
      <c r="B353" s="302"/>
      <c r="C353" s="302"/>
      <c r="D353" s="302"/>
      <c r="E353" s="302"/>
      <c r="F353" s="303"/>
    </row>
    <row r="354" spans="1:6" ht="15" hidden="1">
      <c r="A354" s="60"/>
      <c r="B354" s="60"/>
      <c r="C354" s="63"/>
      <c r="D354" s="61"/>
      <c r="E354" s="61"/>
      <c r="F354" s="61">
        <f>C354*D354*E354</f>
        <v>0</v>
      </c>
    </row>
    <row r="355" spans="1:6" ht="15" hidden="1">
      <c r="A355" s="60"/>
      <c r="B355" s="60"/>
      <c r="C355" s="63"/>
      <c r="D355" s="61"/>
      <c r="E355" s="61"/>
      <c r="F355" s="61">
        <f>C355*D355*E355</f>
        <v>0</v>
      </c>
    </row>
    <row r="356" spans="1:13" ht="15" hidden="1">
      <c r="A356" s="73"/>
      <c r="B356" s="99" t="s">
        <v>246</v>
      </c>
      <c r="C356" s="100" t="s">
        <v>201</v>
      </c>
      <c r="D356" s="100" t="s">
        <v>201</v>
      </c>
      <c r="E356" s="100" t="s">
        <v>201</v>
      </c>
      <c r="F356" s="103">
        <f>SUM(F353:F355)</f>
        <v>0</v>
      </c>
      <c r="K356" s="121"/>
      <c r="L356" s="78">
        <v>112</v>
      </c>
      <c r="M356" s="79" t="s">
        <v>426</v>
      </c>
    </row>
    <row r="357" spans="1:6" ht="30.75" customHeight="1" hidden="1">
      <c r="A357" s="301"/>
      <c r="B357" s="302"/>
      <c r="C357" s="302"/>
      <c r="D357" s="302"/>
      <c r="E357" s="302"/>
      <c r="F357" s="303"/>
    </row>
    <row r="358" spans="1:6" ht="15" hidden="1">
      <c r="A358" s="60"/>
      <c r="B358" s="60"/>
      <c r="C358" s="63"/>
      <c r="D358" s="61"/>
      <c r="E358" s="61"/>
      <c r="F358" s="61">
        <f>C358*D358*E358</f>
        <v>0</v>
      </c>
    </row>
    <row r="359" spans="1:6" ht="15" hidden="1">
      <c r="A359" s="60"/>
      <c r="B359" s="60"/>
      <c r="C359" s="63"/>
      <c r="D359" s="61"/>
      <c r="E359" s="61"/>
      <c r="F359" s="61">
        <f>C359*D359*E359</f>
        <v>0</v>
      </c>
    </row>
    <row r="360" spans="1:13" ht="15" hidden="1">
      <c r="A360" s="73"/>
      <c r="B360" s="99" t="s">
        <v>246</v>
      </c>
      <c r="C360" s="100" t="s">
        <v>201</v>
      </c>
      <c r="D360" s="100" t="s">
        <v>201</v>
      </c>
      <c r="E360" s="100" t="s">
        <v>201</v>
      </c>
      <c r="F360" s="103">
        <f>SUM(F357:F359)</f>
        <v>0</v>
      </c>
      <c r="K360" s="121"/>
      <c r="L360" s="78">
        <v>112</v>
      </c>
      <c r="M360" s="79" t="s">
        <v>426</v>
      </c>
    </row>
    <row r="362" spans="1:6" ht="48" customHeight="1">
      <c r="A362" s="307" t="s">
        <v>382</v>
      </c>
      <c r="B362" s="307"/>
      <c r="C362" s="307"/>
      <c r="D362" s="307"/>
      <c r="E362" s="307"/>
      <c r="F362" s="307"/>
    </row>
    <row r="364" spans="1:6" ht="90" customHeight="1">
      <c r="A364" s="288" t="s">
        <v>361</v>
      </c>
      <c r="B364" s="282" t="s">
        <v>383</v>
      </c>
      <c r="C364" s="283"/>
      <c r="D364" s="284"/>
      <c r="E364" s="288" t="s">
        <v>384</v>
      </c>
      <c r="F364" s="288" t="s">
        <v>385</v>
      </c>
    </row>
    <row r="365" spans="1:6" ht="15">
      <c r="A365" s="288"/>
      <c r="B365" s="292"/>
      <c r="C365" s="313"/>
      <c r="D365" s="293"/>
      <c r="E365" s="288"/>
      <c r="F365" s="288"/>
    </row>
    <row r="366" spans="1:6" ht="15">
      <c r="A366" s="288"/>
      <c r="B366" s="285"/>
      <c r="C366" s="286"/>
      <c r="D366" s="287"/>
      <c r="E366" s="288"/>
      <c r="F366" s="288"/>
    </row>
    <row r="367" spans="1:15" s="59" customFormat="1" ht="15">
      <c r="A367" s="53">
        <v>1</v>
      </c>
      <c r="B367" s="294">
        <v>2</v>
      </c>
      <c r="C367" s="314"/>
      <c r="D367" s="295"/>
      <c r="E367" s="53">
        <v>3</v>
      </c>
      <c r="F367" s="53">
        <v>4</v>
      </c>
      <c r="K367" s="115"/>
      <c r="L367" s="67"/>
      <c r="M367" s="69"/>
      <c r="N367" s="69"/>
      <c r="O367" s="67"/>
    </row>
    <row r="368" spans="1:6" ht="15">
      <c r="A368" s="298" t="s">
        <v>113</v>
      </c>
      <c r="B368" s="299"/>
      <c r="C368" s="299"/>
      <c r="D368" s="299"/>
      <c r="E368" s="299"/>
      <c r="F368" s="300"/>
    </row>
    <row r="369" spans="1:6" ht="79.5" customHeight="1">
      <c r="A369" s="12">
        <v>1</v>
      </c>
      <c r="B369" s="315" t="s">
        <v>23</v>
      </c>
      <c r="C369" s="316"/>
      <c r="D369" s="317"/>
      <c r="E369" s="62"/>
      <c r="F369" s="61">
        <f>E369*0.302</f>
        <v>0</v>
      </c>
    </row>
    <row r="370" spans="1:13" ht="15">
      <c r="A370" s="104"/>
      <c r="B370" s="310" t="s">
        <v>246</v>
      </c>
      <c r="C370" s="311"/>
      <c r="D370" s="312"/>
      <c r="E370" s="100" t="s">
        <v>201</v>
      </c>
      <c r="F370" s="103">
        <f>SUM(F369)</f>
        <v>0</v>
      </c>
      <c r="K370" s="121"/>
      <c r="L370" s="80">
        <v>119</v>
      </c>
      <c r="M370" s="79" t="s">
        <v>426</v>
      </c>
    </row>
    <row r="371" spans="1:6" ht="15">
      <c r="A371" s="298" t="s">
        <v>117</v>
      </c>
      <c r="B371" s="299"/>
      <c r="C371" s="299"/>
      <c r="D371" s="299"/>
      <c r="E371" s="299"/>
      <c r="F371" s="300"/>
    </row>
    <row r="372" spans="1:6" ht="78" customHeight="1">
      <c r="A372" s="12">
        <v>1</v>
      </c>
      <c r="B372" s="315" t="s">
        <v>23</v>
      </c>
      <c r="C372" s="316"/>
      <c r="D372" s="317"/>
      <c r="E372" s="62">
        <v>22119.82</v>
      </c>
      <c r="F372" s="61">
        <f>E372*30.2%-0.01</f>
        <v>6680.1756399999995</v>
      </c>
    </row>
    <row r="373" spans="1:13" ht="15">
      <c r="A373" s="104"/>
      <c r="B373" s="310" t="s">
        <v>246</v>
      </c>
      <c r="C373" s="311"/>
      <c r="D373" s="312"/>
      <c r="E373" s="100" t="s">
        <v>201</v>
      </c>
      <c r="F373" s="103">
        <f>SUM(F372)</f>
        <v>6680.1756399999995</v>
      </c>
      <c r="K373" s="121">
        <v>6680.18</v>
      </c>
      <c r="L373" s="80">
        <v>119</v>
      </c>
      <c r="M373" s="79" t="s">
        <v>426</v>
      </c>
    </row>
    <row r="374" spans="1:6" ht="33" customHeight="1">
      <c r="A374" s="301" t="s">
        <v>603</v>
      </c>
      <c r="B374" s="302"/>
      <c r="C374" s="302"/>
      <c r="D374" s="302"/>
      <c r="E374" s="302"/>
      <c r="F374" s="303"/>
    </row>
    <row r="375" spans="1:6" ht="77.25" customHeight="1">
      <c r="A375" s="12">
        <v>1</v>
      </c>
      <c r="B375" s="315" t="s">
        <v>23</v>
      </c>
      <c r="C375" s="316"/>
      <c r="D375" s="317"/>
      <c r="E375" s="62">
        <v>984792.63</v>
      </c>
      <c r="F375" s="61">
        <f>E375*30.2%</f>
        <v>297407.37426</v>
      </c>
    </row>
    <row r="376" spans="1:13" ht="15">
      <c r="A376" s="104"/>
      <c r="B376" s="310" t="s">
        <v>246</v>
      </c>
      <c r="C376" s="311"/>
      <c r="D376" s="312"/>
      <c r="E376" s="100" t="s">
        <v>201</v>
      </c>
      <c r="F376" s="103">
        <f>SUM(F375)</f>
        <v>297407.37426</v>
      </c>
      <c r="K376" s="121">
        <v>297407.37</v>
      </c>
      <c r="L376" s="80">
        <v>119</v>
      </c>
      <c r="M376" s="79" t="s">
        <v>426</v>
      </c>
    </row>
    <row r="377" spans="1:6" ht="15">
      <c r="A377" s="298" t="s">
        <v>624</v>
      </c>
      <c r="B377" s="299"/>
      <c r="C377" s="299"/>
      <c r="D377" s="299"/>
      <c r="E377" s="299"/>
      <c r="F377" s="300"/>
    </row>
    <row r="378" spans="1:6" ht="78.75" customHeight="1">
      <c r="A378" s="12">
        <v>1</v>
      </c>
      <c r="B378" s="315" t="s">
        <v>23</v>
      </c>
      <c r="C378" s="316"/>
      <c r="D378" s="317"/>
      <c r="E378" s="62">
        <v>1152.07</v>
      </c>
      <c r="F378" s="61">
        <f>E378*0.302</f>
        <v>347.92513999999994</v>
      </c>
    </row>
    <row r="379" spans="1:13" ht="15">
      <c r="A379" s="104"/>
      <c r="B379" s="310" t="s">
        <v>246</v>
      </c>
      <c r="C379" s="311"/>
      <c r="D379" s="312"/>
      <c r="E379" s="100" t="s">
        <v>201</v>
      </c>
      <c r="F379" s="103">
        <f>SUM(F378)</f>
        <v>347.92513999999994</v>
      </c>
      <c r="K379" s="121">
        <v>347.93</v>
      </c>
      <c r="L379" s="80">
        <v>119</v>
      </c>
      <c r="M379" s="79" t="s">
        <v>426</v>
      </c>
    </row>
    <row r="380" spans="1:6" ht="32.25" customHeight="1">
      <c r="A380" s="301" t="s">
        <v>109</v>
      </c>
      <c r="B380" s="302"/>
      <c r="C380" s="302"/>
      <c r="D380" s="302"/>
      <c r="E380" s="302"/>
      <c r="F380" s="303"/>
    </row>
    <row r="381" spans="1:6" ht="77.25" customHeight="1">
      <c r="A381" s="12">
        <v>1</v>
      </c>
      <c r="B381" s="315" t="s">
        <v>23</v>
      </c>
      <c r="C381" s="316"/>
      <c r="D381" s="317"/>
      <c r="E381" s="62"/>
      <c r="F381" s="61">
        <f>E381*0.302</f>
        <v>0</v>
      </c>
    </row>
    <row r="382" spans="1:13" ht="15">
      <c r="A382" s="104"/>
      <c r="B382" s="310" t="s">
        <v>246</v>
      </c>
      <c r="C382" s="311"/>
      <c r="D382" s="312"/>
      <c r="E382" s="100" t="s">
        <v>201</v>
      </c>
      <c r="F382" s="103">
        <f>SUM(F381)</f>
        <v>0</v>
      </c>
      <c r="K382" s="121"/>
      <c r="L382" s="80">
        <v>119</v>
      </c>
      <c r="M382" s="79" t="s">
        <v>426</v>
      </c>
    </row>
    <row r="383" spans="1:6" ht="30" customHeight="1">
      <c r="A383" s="301" t="s">
        <v>456</v>
      </c>
      <c r="B383" s="302"/>
      <c r="C383" s="302"/>
      <c r="D383" s="302"/>
      <c r="E383" s="302"/>
      <c r="F383" s="303"/>
    </row>
    <row r="384" spans="1:6" ht="81" customHeight="1">
      <c r="A384" s="12">
        <v>1</v>
      </c>
      <c r="B384" s="315" t="s">
        <v>23</v>
      </c>
      <c r="C384" s="316"/>
      <c r="D384" s="317"/>
      <c r="E384" s="62"/>
      <c r="F384" s="61">
        <f>E384*0.302</f>
        <v>0</v>
      </c>
    </row>
    <row r="385" spans="1:13" ht="15">
      <c r="A385" s="104"/>
      <c r="B385" s="310" t="s">
        <v>246</v>
      </c>
      <c r="C385" s="311"/>
      <c r="D385" s="312"/>
      <c r="E385" s="100" t="s">
        <v>201</v>
      </c>
      <c r="F385" s="103">
        <f>SUM(F384)</f>
        <v>0</v>
      </c>
      <c r="K385" s="121"/>
      <c r="L385" s="80">
        <v>119</v>
      </c>
      <c r="M385" s="79" t="s">
        <v>426</v>
      </c>
    </row>
    <row r="386" spans="1:6" ht="31.5" customHeight="1">
      <c r="A386" s="301" t="s">
        <v>108</v>
      </c>
      <c r="B386" s="302"/>
      <c r="C386" s="302"/>
      <c r="D386" s="302"/>
      <c r="E386" s="302"/>
      <c r="F386" s="303"/>
    </row>
    <row r="387" spans="1:6" ht="76.5" customHeight="1">
      <c r="A387" s="12">
        <v>1</v>
      </c>
      <c r="B387" s="315" t="s">
        <v>23</v>
      </c>
      <c r="C387" s="316"/>
      <c r="D387" s="317"/>
      <c r="E387" s="62"/>
      <c r="F387" s="61">
        <f>E387*0.302</f>
        <v>0</v>
      </c>
    </row>
    <row r="388" spans="1:13" ht="15">
      <c r="A388" s="104"/>
      <c r="B388" s="310" t="s">
        <v>246</v>
      </c>
      <c r="C388" s="311"/>
      <c r="D388" s="312"/>
      <c r="E388" s="100" t="s">
        <v>201</v>
      </c>
      <c r="F388" s="103">
        <f>SUM(F387)</f>
        <v>0</v>
      </c>
      <c r="K388" s="121"/>
      <c r="L388" s="80">
        <v>119</v>
      </c>
      <c r="M388" s="79" t="s">
        <v>426</v>
      </c>
    </row>
    <row r="389" spans="1:6" ht="31.5" customHeight="1">
      <c r="A389" s="301" t="s">
        <v>107</v>
      </c>
      <c r="B389" s="302"/>
      <c r="C389" s="302"/>
      <c r="D389" s="302"/>
      <c r="E389" s="302"/>
      <c r="F389" s="303"/>
    </row>
    <row r="390" spans="1:6" ht="77.25" customHeight="1">
      <c r="A390" s="12">
        <v>1</v>
      </c>
      <c r="B390" s="315" t="s">
        <v>23</v>
      </c>
      <c r="C390" s="316"/>
      <c r="D390" s="317"/>
      <c r="E390" s="62"/>
      <c r="F390" s="61">
        <f>E390*0.302</f>
        <v>0</v>
      </c>
    </row>
    <row r="391" spans="1:13" ht="15">
      <c r="A391" s="104"/>
      <c r="B391" s="310" t="s">
        <v>246</v>
      </c>
      <c r="C391" s="311"/>
      <c r="D391" s="312"/>
      <c r="E391" s="100" t="s">
        <v>201</v>
      </c>
      <c r="F391" s="103">
        <f>SUM(F390)</f>
        <v>0</v>
      </c>
      <c r="K391" s="121"/>
      <c r="L391" s="80">
        <v>119</v>
      </c>
      <c r="M391" s="79" t="s">
        <v>426</v>
      </c>
    </row>
    <row r="392" spans="1:6" ht="39" customHeight="1">
      <c r="A392" s="301" t="s">
        <v>457</v>
      </c>
      <c r="B392" s="302"/>
      <c r="C392" s="302"/>
      <c r="D392" s="302"/>
      <c r="E392" s="302"/>
      <c r="F392" s="303"/>
    </row>
    <row r="393" spans="1:6" ht="76.5" customHeight="1">
      <c r="A393" s="12">
        <v>1</v>
      </c>
      <c r="B393" s="315" t="s">
        <v>23</v>
      </c>
      <c r="C393" s="316"/>
      <c r="D393" s="317"/>
      <c r="E393" s="62"/>
      <c r="F393" s="61">
        <f>E393*0.302</f>
        <v>0</v>
      </c>
    </row>
    <row r="394" spans="1:13" ht="15">
      <c r="A394" s="104"/>
      <c r="B394" s="310" t="s">
        <v>246</v>
      </c>
      <c r="C394" s="311"/>
      <c r="D394" s="312"/>
      <c r="E394" s="100" t="s">
        <v>201</v>
      </c>
      <c r="F394" s="103">
        <f>SUM(F393)</f>
        <v>0</v>
      </c>
      <c r="K394" s="121"/>
      <c r="L394" s="80">
        <v>119</v>
      </c>
      <c r="M394" s="79" t="s">
        <v>426</v>
      </c>
    </row>
    <row r="396" spans="1:7" ht="104.25" customHeight="1">
      <c r="A396" s="307" t="s">
        <v>470</v>
      </c>
      <c r="B396" s="307"/>
      <c r="C396" s="307"/>
      <c r="D396" s="307"/>
      <c r="E396" s="307"/>
      <c r="F396" s="307"/>
      <c r="G396" s="307"/>
    </row>
    <row r="398" spans="1:6" ht="90" customHeight="1">
      <c r="A398" s="288" t="s">
        <v>361</v>
      </c>
      <c r="B398" s="288" t="s">
        <v>372</v>
      </c>
      <c r="C398" s="288" t="s">
        <v>373</v>
      </c>
      <c r="D398" s="288" t="s">
        <v>526</v>
      </c>
      <c r="E398" s="288" t="s">
        <v>164</v>
      </c>
      <c r="F398" s="288" t="s">
        <v>376</v>
      </c>
    </row>
    <row r="399" spans="1:6" ht="15">
      <c r="A399" s="288"/>
      <c r="B399" s="288"/>
      <c r="C399" s="288"/>
      <c r="D399" s="288"/>
      <c r="E399" s="288"/>
      <c r="F399" s="288"/>
    </row>
    <row r="400" spans="1:6" ht="15">
      <c r="A400" s="288"/>
      <c r="B400" s="288"/>
      <c r="C400" s="288"/>
      <c r="D400" s="288"/>
      <c r="E400" s="288"/>
      <c r="F400" s="288"/>
    </row>
    <row r="401" spans="1:15" s="59" customFormat="1" ht="15">
      <c r="A401" s="53">
        <v>1</v>
      </c>
      <c r="B401" s="53">
        <v>2</v>
      </c>
      <c r="C401" s="53">
        <v>3</v>
      </c>
      <c r="D401" s="53">
        <v>4</v>
      </c>
      <c r="E401" s="53">
        <v>5</v>
      </c>
      <c r="F401" s="53">
        <v>6</v>
      </c>
      <c r="K401" s="115"/>
      <c r="L401" s="67"/>
      <c r="M401" s="69"/>
      <c r="N401" s="69"/>
      <c r="O401" s="67"/>
    </row>
    <row r="402" spans="1:6" ht="30.75" customHeight="1">
      <c r="A402" s="301" t="s">
        <v>96</v>
      </c>
      <c r="B402" s="302"/>
      <c r="C402" s="302"/>
      <c r="D402" s="302"/>
      <c r="E402" s="302"/>
      <c r="F402" s="303"/>
    </row>
    <row r="403" spans="1:6" ht="15">
      <c r="A403" s="60"/>
      <c r="B403" s="60"/>
      <c r="C403" s="63"/>
      <c r="D403" s="61"/>
      <c r="E403" s="61"/>
      <c r="F403" s="61">
        <f>C403*D403*E403</f>
        <v>0</v>
      </c>
    </row>
    <row r="404" spans="1:6" ht="15">
      <c r="A404" s="60"/>
      <c r="B404" s="60"/>
      <c r="C404" s="63"/>
      <c r="D404" s="61"/>
      <c r="E404" s="61"/>
      <c r="F404" s="61">
        <f>C404*D404*E404</f>
        <v>0</v>
      </c>
    </row>
    <row r="405" spans="1:13" ht="15">
      <c r="A405" s="73"/>
      <c r="B405" s="99" t="s">
        <v>246</v>
      </c>
      <c r="C405" s="100" t="s">
        <v>201</v>
      </c>
      <c r="D405" s="100" t="s">
        <v>201</v>
      </c>
      <c r="E405" s="100" t="s">
        <v>201</v>
      </c>
      <c r="F405" s="103">
        <f>SUM(F402:F404)</f>
        <v>0</v>
      </c>
      <c r="K405" s="121"/>
      <c r="L405" s="80">
        <v>113</v>
      </c>
      <c r="M405" s="79" t="s">
        <v>426</v>
      </c>
    </row>
    <row r="406" spans="1:6" ht="30.75" customHeight="1">
      <c r="A406" s="301" t="s">
        <v>163</v>
      </c>
      <c r="B406" s="302"/>
      <c r="C406" s="302"/>
      <c r="D406" s="302"/>
      <c r="E406" s="302"/>
      <c r="F406" s="303"/>
    </row>
    <row r="407" spans="1:6" ht="60">
      <c r="A407" s="153">
        <v>1</v>
      </c>
      <c r="B407" s="75" t="s">
        <v>605</v>
      </c>
      <c r="C407" s="63">
        <v>280</v>
      </c>
      <c r="D407" s="61">
        <v>8</v>
      </c>
      <c r="E407" s="61">
        <v>2</v>
      </c>
      <c r="F407" s="61">
        <f>C407*D407*E407</f>
        <v>4480</v>
      </c>
    </row>
    <row r="408" spans="1:6" ht="60">
      <c r="A408" s="153">
        <v>2</v>
      </c>
      <c r="B408" s="75" t="s">
        <v>527</v>
      </c>
      <c r="C408" s="63"/>
      <c r="D408" s="61"/>
      <c r="E408" s="61">
        <v>1</v>
      </c>
      <c r="F408" s="61">
        <f>C408*D408*E408</f>
        <v>0</v>
      </c>
    </row>
    <row r="409" spans="1:6" ht="60">
      <c r="A409" s="60">
        <v>3</v>
      </c>
      <c r="B409" s="75" t="s">
        <v>527</v>
      </c>
      <c r="C409" s="63"/>
      <c r="D409" s="61"/>
      <c r="E409" s="61">
        <v>1</v>
      </c>
      <c r="F409" s="61">
        <f>C409*D409*E409</f>
        <v>0</v>
      </c>
    </row>
    <row r="410" spans="1:6" ht="45">
      <c r="A410" s="60">
        <v>4</v>
      </c>
      <c r="B410" s="75" t="s">
        <v>165</v>
      </c>
      <c r="C410" s="63">
        <v>600</v>
      </c>
      <c r="D410" s="61">
        <v>8</v>
      </c>
      <c r="E410" s="61">
        <v>2</v>
      </c>
      <c r="F410" s="61">
        <f aca="true" t="shared" si="36" ref="F410:F419">C410*D410*E410</f>
        <v>9600</v>
      </c>
    </row>
    <row r="411" spans="1:6" ht="60">
      <c r="A411" s="60">
        <v>5</v>
      </c>
      <c r="B411" s="75" t="s">
        <v>528</v>
      </c>
      <c r="C411" s="63">
        <v>135</v>
      </c>
      <c r="D411" s="61"/>
      <c r="E411" s="61">
        <v>2</v>
      </c>
      <c r="F411" s="61">
        <f t="shared" si="36"/>
        <v>0</v>
      </c>
    </row>
    <row r="412" spans="1:6" ht="45">
      <c r="A412" s="60">
        <v>6</v>
      </c>
      <c r="B412" s="75" t="s">
        <v>529</v>
      </c>
      <c r="C412" s="63">
        <v>450</v>
      </c>
      <c r="D412" s="61"/>
      <c r="E412" s="61">
        <v>1</v>
      </c>
      <c r="F412" s="61">
        <f t="shared" si="36"/>
        <v>0</v>
      </c>
    </row>
    <row r="413" spans="1:6" ht="45">
      <c r="A413" s="60">
        <v>7</v>
      </c>
      <c r="B413" s="75" t="s">
        <v>165</v>
      </c>
      <c r="C413" s="63">
        <v>525</v>
      </c>
      <c r="D413" s="61"/>
      <c r="E413" s="61"/>
      <c r="F413" s="61">
        <f t="shared" si="36"/>
        <v>0</v>
      </c>
    </row>
    <row r="414" spans="1:6" ht="60">
      <c r="A414" s="60">
        <v>8</v>
      </c>
      <c r="B414" s="75" t="s">
        <v>611</v>
      </c>
      <c r="C414" s="63">
        <v>280</v>
      </c>
      <c r="D414" s="61">
        <v>9</v>
      </c>
      <c r="E414" s="61">
        <v>2</v>
      </c>
      <c r="F414" s="61">
        <f t="shared" si="36"/>
        <v>5040</v>
      </c>
    </row>
    <row r="415" spans="1:6" ht="45">
      <c r="A415" s="60">
        <v>9</v>
      </c>
      <c r="B415" s="75" t="s">
        <v>612</v>
      </c>
      <c r="C415" s="63">
        <v>600</v>
      </c>
      <c r="D415" s="61">
        <v>9</v>
      </c>
      <c r="E415" s="61">
        <v>4</v>
      </c>
      <c r="F415" s="61">
        <f t="shared" si="36"/>
        <v>21600</v>
      </c>
    </row>
    <row r="416" spans="1:6" ht="60">
      <c r="A416" s="60">
        <v>10</v>
      </c>
      <c r="B416" s="75" t="s">
        <v>527</v>
      </c>
      <c r="C416" s="63">
        <v>280</v>
      </c>
      <c r="D416" s="61">
        <v>3</v>
      </c>
      <c r="E416" s="61">
        <v>1</v>
      </c>
      <c r="F416" s="61">
        <f>C416*D416*E416</f>
        <v>840</v>
      </c>
    </row>
    <row r="417" spans="1:6" ht="60">
      <c r="A417" s="60">
        <v>11</v>
      </c>
      <c r="B417" s="75" t="s">
        <v>530</v>
      </c>
      <c r="C417" s="63">
        <v>280</v>
      </c>
      <c r="D417" s="61">
        <v>7</v>
      </c>
      <c r="E417" s="61">
        <v>2</v>
      </c>
      <c r="F417" s="61">
        <f t="shared" si="36"/>
        <v>3920</v>
      </c>
    </row>
    <row r="418" spans="1:6" ht="45">
      <c r="A418" s="60">
        <v>12</v>
      </c>
      <c r="B418" s="75" t="s">
        <v>531</v>
      </c>
      <c r="C418" s="63">
        <v>600</v>
      </c>
      <c r="D418" s="61">
        <v>7</v>
      </c>
      <c r="E418" s="61">
        <v>2</v>
      </c>
      <c r="F418" s="61">
        <f t="shared" si="36"/>
        <v>8400</v>
      </c>
    </row>
    <row r="419" spans="1:6" ht="45">
      <c r="A419" s="60">
        <v>13</v>
      </c>
      <c r="B419" s="75" t="s">
        <v>616</v>
      </c>
      <c r="C419" s="63">
        <v>600</v>
      </c>
      <c r="D419" s="61">
        <v>5</v>
      </c>
      <c r="E419" s="61">
        <v>2</v>
      </c>
      <c r="F419" s="61">
        <f t="shared" si="36"/>
        <v>6000</v>
      </c>
    </row>
    <row r="420" spans="1:6" ht="60">
      <c r="A420" s="60">
        <v>11</v>
      </c>
      <c r="B420" s="75" t="s">
        <v>617</v>
      </c>
      <c r="C420" s="63">
        <v>280</v>
      </c>
      <c r="D420" s="61">
        <v>5</v>
      </c>
      <c r="E420" s="61">
        <v>2</v>
      </c>
      <c r="F420" s="61">
        <f aca="true" t="shared" si="37" ref="F420:F426">C420*D420*E420</f>
        <v>2800</v>
      </c>
    </row>
    <row r="421" spans="1:6" ht="60">
      <c r="A421" s="60">
        <v>12</v>
      </c>
      <c r="B421" s="75" t="s">
        <v>622</v>
      </c>
      <c r="C421" s="63">
        <v>280</v>
      </c>
      <c r="D421" s="61">
        <v>3</v>
      </c>
      <c r="E421" s="61">
        <v>2</v>
      </c>
      <c r="F421" s="61">
        <f t="shared" si="37"/>
        <v>1680</v>
      </c>
    </row>
    <row r="422" spans="1:6" ht="60">
      <c r="A422" s="60"/>
      <c r="B422" s="75" t="s">
        <v>548</v>
      </c>
      <c r="C422" s="63">
        <v>135</v>
      </c>
      <c r="D422" s="61"/>
      <c r="E422" s="61">
        <v>1</v>
      </c>
      <c r="F422" s="61">
        <f t="shared" si="37"/>
        <v>0</v>
      </c>
    </row>
    <row r="423" spans="1:6" ht="60">
      <c r="A423" s="60"/>
      <c r="B423" s="75" t="s">
        <v>168</v>
      </c>
      <c r="C423" s="63">
        <v>135</v>
      </c>
      <c r="D423" s="61"/>
      <c r="E423" s="61">
        <v>2</v>
      </c>
      <c r="F423" s="61">
        <f t="shared" si="37"/>
        <v>0</v>
      </c>
    </row>
    <row r="424" spans="1:6" ht="45">
      <c r="A424" s="60"/>
      <c r="B424" s="75" t="s">
        <v>623</v>
      </c>
      <c r="C424" s="63">
        <v>600</v>
      </c>
      <c r="D424" s="61">
        <v>3</v>
      </c>
      <c r="E424" s="61">
        <v>2</v>
      </c>
      <c r="F424" s="61">
        <f t="shared" si="37"/>
        <v>3600</v>
      </c>
    </row>
    <row r="425" spans="1:6" ht="60">
      <c r="A425" s="60"/>
      <c r="B425" s="173" t="s">
        <v>168</v>
      </c>
      <c r="C425" s="63">
        <v>270</v>
      </c>
      <c r="D425" s="61"/>
      <c r="E425" s="61">
        <v>1</v>
      </c>
      <c r="F425" s="61">
        <f t="shared" si="37"/>
        <v>0</v>
      </c>
    </row>
    <row r="426" spans="1:6" ht="49.5" customHeight="1">
      <c r="A426" s="60"/>
      <c r="B426" s="173" t="s">
        <v>169</v>
      </c>
      <c r="C426" s="63">
        <v>4600</v>
      </c>
      <c r="D426" s="61"/>
      <c r="E426" s="61">
        <v>1</v>
      </c>
      <c r="F426" s="61">
        <f t="shared" si="37"/>
        <v>0</v>
      </c>
    </row>
    <row r="427" spans="1:13" ht="15">
      <c r="A427" s="73"/>
      <c r="B427" s="99" t="s">
        <v>246</v>
      </c>
      <c r="C427" s="100" t="s">
        <v>201</v>
      </c>
      <c r="D427" s="100" t="s">
        <v>201</v>
      </c>
      <c r="E427" s="100" t="s">
        <v>201</v>
      </c>
      <c r="F427" s="103">
        <f>SUM(F407:F426)</f>
        <v>67960</v>
      </c>
      <c r="K427" s="121">
        <v>67960</v>
      </c>
      <c r="L427" s="80">
        <v>113</v>
      </c>
      <c r="M427" s="79" t="s">
        <v>426</v>
      </c>
    </row>
    <row r="429" spans="1:17" ht="15">
      <c r="A429" s="1" t="s">
        <v>424</v>
      </c>
      <c r="C429" s="66">
        <v>210</v>
      </c>
      <c r="K429" s="137"/>
      <c r="L429" s="138">
        <v>180</v>
      </c>
      <c r="M429" s="139">
        <v>140000</v>
      </c>
      <c r="N429" s="139"/>
      <c r="O429" s="93">
        <f>K448</f>
        <v>3650000</v>
      </c>
      <c r="P429" s="92">
        <v>111</v>
      </c>
      <c r="Q429" s="92" t="s">
        <v>444</v>
      </c>
    </row>
    <row r="430" spans="1:17" ht="31.5" customHeight="1">
      <c r="A430" s="1" t="s">
        <v>425</v>
      </c>
      <c r="D430" s="318" t="s">
        <v>302</v>
      </c>
      <c r="E430" s="318"/>
      <c r="F430" s="318"/>
      <c r="G430" s="318"/>
      <c r="H430" s="318"/>
      <c r="I430" s="318"/>
      <c r="J430" s="319"/>
      <c r="K430" s="140">
        <v>4762300</v>
      </c>
      <c r="L430" s="138">
        <v>130</v>
      </c>
      <c r="M430" s="139">
        <v>140000</v>
      </c>
      <c r="N430" s="139"/>
      <c r="O430" s="93">
        <f>K470</f>
        <v>10000</v>
      </c>
      <c r="P430" s="92">
        <v>112</v>
      </c>
      <c r="Q430" s="92" t="s">
        <v>445</v>
      </c>
    </row>
    <row r="431" spans="11:17" ht="15">
      <c r="K431" s="137"/>
      <c r="L431" s="138">
        <v>120</v>
      </c>
      <c r="M431" s="139">
        <v>140000</v>
      </c>
      <c r="N431" s="139"/>
      <c r="O431" s="93">
        <f>K495</f>
        <v>1102300</v>
      </c>
      <c r="P431" s="92">
        <v>119</v>
      </c>
      <c r="Q431" s="92" t="s">
        <v>446</v>
      </c>
    </row>
    <row r="432" spans="1:17" ht="15">
      <c r="A432" s="309" t="s">
        <v>360</v>
      </c>
      <c r="B432" s="309"/>
      <c r="C432" s="309"/>
      <c r="D432" s="309"/>
      <c r="E432" s="309"/>
      <c r="F432" s="309"/>
      <c r="G432" s="309"/>
      <c r="H432" s="309"/>
      <c r="I432" s="309"/>
      <c r="J432" s="309"/>
      <c r="K432" s="137"/>
      <c r="L432" s="138">
        <v>140</v>
      </c>
      <c r="M432" s="139">
        <v>140000</v>
      </c>
      <c r="N432" s="139"/>
      <c r="O432" s="93"/>
      <c r="P432" s="92">
        <v>113</v>
      </c>
      <c r="Q432" s="92"/>
    </row>
    <row r="433" spans="11:17" ht="15">
      <c r="K433" s="137"/>
      <c r="L433" s="138"/>
      <c r="M433" s="139"/>
      <c r="N433" s="139"/>
      <c r="O433" s="93"/>
      <c r="P433" s="101"/>
      <c r="Q433" s="101"/>
    </row>
    <row r="434" spans="1:18" ht="90" customHeight="1">
      <c r="A434" s="288" t="s">
        <v>361</v>
      </c>
      <c r="B434" s="288" t="s">
        <v>362</v>
      </c>
      <c r="C434" s="288" t="s">
        <v>369</v>
      </c>
      <c r="D434" s="288" t="s">
        <v>363</v>
      </c>
      <c r="E434" s="288"/>
      <c r="F434" s="288"/>
      <c r="G434" s="288"/>
      <c r="H434" s="288" t="s">
        <v>367</v>
      </c>
      <c r="I434" s="288" t="s">
        <v>368</v>
      </c>
      <c r="J434" s="288" t="s">
        <v>377</v>
      </c>
      <c r="K434" s="137"/>
      <c r="L434" s="138"/>
      <c r="M434" s="139"/>
      <c r="N434" s="139"/>
      <c r="O434" s="93"/>
      <c r="P434" s="101"/>
      <c r="Q434" s="101"/>
      <c r="R434" s="4"/>
    </row>
    <row r="435" spans="1:18" ht="15">
      <c r="A435" s="288"/>
      <c r="B435" s="288"/>
      <c r="C435" s="288"/>
      <c r="D435" s="288" t="s">
        <v>299</v>
      </c>
      <c r="E435" s="288" t="s">
        <v>196</v>
      </c>
      <c r="F435" s="288"/>
      <c r="G435" s="288"/>
      <c r="H435" s="288"/>
      <c r="I435" s="288"/>
      <c r="J435" s="288"/>
      <c r="K435" s="137"/>
      <c r="L435" s="138"/>
      <c r="M435" s="139"/>
      <c r="N435" s="139"/>
      <c r="O435" s="93"/>
      <c r="P435" s="101"/>
      <c r="Q435" s="101"/>
      <c r="R435" s="4"/>
    </row>
    <row r="436" spans="1:18" ht="60">
      <c r="A436" s="288"/>
      <c r="B436" s="288"/>
      <c r="C436" s="288"/>
      <c r="D436" s="288"/>
      <c r="E436" s="52" t="s">
        <v>364</v>
      </c>
      <c r="F436" s="52" t="s">
        <v>365</v>
      </c>
      <c r="G436" s="52" t="s">
        <v>366</v>
      </c>
      <c r="H436" s="288"/>
      <c r="I436" s="288"/>
      <c r="J436" s="288"/>
      <c r="K436" s="137"/>
      <c r="L436" s="138"/>
      <c r="M436" s="139"/>
      <c r="N436" s="139"/>
      <c r="O436" s="93"/>
      <c r="P436" s="101"/>
      <c r="Q436" s="101"/>
      <c r="R436" s="4"/>
    </row>
    <row r="437" spans="1:17" s="59" customFormat="1" ht="15">
      <c r="A437" s="53">
        <v>1</v>
      </c>
      <c r="B437" s="53">
        <v>2</v>
      </c>
      <c r="C437" s="53">
        <v>3</v>
      </c>
      <c r="D437" s="53">
        <v>4</v>
      </c>
      <c r="E437" s="53">
        <v>5</v>
      </c>
      <c r="F437" s="53">
        <v>6</v>
      </c>
      <c r="G437" s="53">
        <v>7</v>
      </c>
      <c r="H437" s="53">
        <v>8</v>
      </c>
      <c r="I437" s="53">
        <v>9</v>
      </c>
      <c r="J437" s="53">
        <v>10</v>
      </c>
      <c r="K437" s="137"/>
      <c r="L437" s="138">
        <v>550</v>
      </c>
      <c r="M437" s="139"/>
      <c r="N437" s="139"/>
      <c r="O437" s="93"/>
      <c r="P437" s="101"/>
      <c r="Q437" s="101"/>
    </row>
    <row r="438" spans="1:15" s="59" customFormat="1" ht="46.5" customHeight="1">
      <c r="A438" s="301" t="s">
        <v>86</v>
      </c>
      <c r="B438" s="302"/>
      <c r="C438" s="302"/>
      <c r="D438" s="302"/>
      <c r="E438" s="302"/>
      <c r="F438" s="302"/>
      <c r="G438" s="302"/>
      <c r="H438" s="302"/>
      <c r="I438" s="302"/>
      <c r="J438" s="303"/>
      <c r="K438" s="122">
        <f>SUM(K429:K437)</f>
        <v>4762300</v>
      </c>
      <c r="L438" s="70"/>
      <c r="M438" s="91"/>
      <c r="N438" s="91"/>
      <c r="O438" s="122">
        <f>SUM(O429:O437)</f>
        <v>4762300</v>
      </c>
    </row>
    <row r="439" spans="1:12" ht="15">
      <c r="A439" s="60"/>
      <c r="B439" s="75" t="s">
        <v>447</v>
      </c>
      <c r="C439" s="63">
        <v>8.8</v>
      </c>
      <c r="D439" s="61">
        <f>SUM(E439:G439)</f>
        <v>4000</v>
      </c>
      <c r="E439" s="61"/>
      <c r="F439" s="61"/>
      <c r="G439" s="61">
        <v>4000</v>
      </c>
      <c r="H439" s="61"/>
      <c r="I439" s="61">
        <v>1.15</v>
      </c>
      <c r="J439" s="61">
        <f>C439*D439*(1+H439/100)*I439*12</f>
        <v>485760</v>
      </c>
      <c r="K439" s="116"/>
      <c r="L439" s="70"/>
    </row>
    <row r="440" spans="1:11" ht="15">
      <c r="A440" s="60"/>
      <c r="B440" s="76" t="s">
        <v>448</v>
      </c>
      <c r="C440" s="63">
        <v>105.5</v>
      </c>
      <c r="D440" s="61">
        <f aca="true" t="shared" si="38" ref="D440:D447">SUM(E440:G440)</f>
        <v>2000</v>
      </c>
      <c r="E440" s="61"/>
      <c r="F440" s="61"/>
      <c r="G440" s="61">
        <v>2000</v>
      </c>
      <c r="H440" s="61"/>
      <c r="I440" s="61">
        <v>1.15</v>
      </c>
      <c r="J440" s="61">
        <f aca="true" t="shared" si="39" ref="J440:J446">C440*D440*(1+H440/100)*I440*12</f>
        <v>2911799.9999999995</v>
      </c>
      <c r="K440" s="116"/>
    </row>
    <row r="441" spans="1:11" ht="15">
      <c r="A441" s="60"/>
      <c r="B441" s="76" t="s">
        <v>449</v>
      </c>
      <c r="C441" s="63"/>
      <c r="D441" s="61">
        <f t="shared" si="38"/>
        <v>0</v>
      </c>
      <c r="E441" s="61"/>
      <c r="F441" s="61"/>
      <c r="G441" s="61"/>
      <c r="H441" s="61"/>
      <c r="I441" s="61">
        <v>1.15</v>
      </c>
      <c r="J441" s="61">
        <f t="shared" si="39"/>
        <v>0</v>
      </c>
      <c r="K441" s="116"/>
    </row>
    <row r="442" spans="1:11" ht="15">
      <c r="A442" s="60"/>
      <c r="B442" s="76" t="s">
        <v>450</v>
      </c>
      <c r="C442" s="63">
        <v>10</v>
      </c>
      <c r="D442" s="61">
        <f t="shared" si="38"/>
        <v>1000</v>
      </c>
      <c r="E442" s="61"/>
      <c r="F442" s="61"/>
      <c r="G442" s="61">
        <v>1000</v>
      </c>
      <c r="H442" s="61"/>
      <c r="I442" s="61">
        <v>1.15</v>
      </c>
      <c r="J442" s="61">
        <f t="shared" si="39"/>
        <v>138000</v>
      </c>
      <c r="K442" s="116"/>
    </row>
    <row r="443" spans="1:11" ht="15">
      <c r="A443" s="60"/>
      <c r="B443" s="76" t="s">
        <v>451</v>
      </c>
      <c r="C443" s="63"/>
      <c r="D443" s="61">
        <f t="shared" si="38"/>
        <v>0</v>
      </c>
      <c r="E443" s="61"/>
      <c r="F443" s="61"/>
      <c r="G443" s="61"/>
      <c r="H443" s="61"/>
      <c r="I443" s="61">
        <v>1.15</v>
      </c>
      <c r="J443" s="61">
        <f t="shared" si="39"/>
        <v>0</v>
      </c>
      <c r="K443" s="116"/>
    </row>
    <row r="444" spans="1:11" ht="18" customHeight="1">
      <c r="A444" s="60"/>
      <c r="B444" s="76" t="s">
        <v>453</v>
      </c>
      <c r="C444" s="63"/>
      <c r="D444" s="61">
        <f t="shared" si="38"/>
        <v>0</v>
      </c>
      <c r="E444" s="61"/>
      <c r="F444" s="61"/>
      <c r="G444" s="61"/>
      <c r="H444" s="61"/>
      <c r="I444" s="61">
        <v>1.15</v>
      </c>
      <c r="J444" s="61">
        <f t="shared" si="39"/>
        <v>0</v>
      </c>
      <c r="K444" s="116"/>
    </row>
    <row r="445" spans="1:11" ht="16.5" customHeight="1">
      <c r="A445" s="60"/>
      <c r="B445" s="76" t="s">
        <v>452</v>
      </c>
      <c r="C445" s="63">
        <v>3</v>
      </c>
      <c r="D445" s="61">
        <f t="shared" si="38"/>
        <v>63.59</v>
      </c>
      <c r="E445" s="61"/>
      <c r="F445" s="61"/>
      <c r="G445" s="61">
        <v>63.59</v>
      </c>
      <c r="H445" s="61"/>
      <c r="I445" s="61">
        <v>1.15</v>
      </c>
      <c r="J445" s="61">
        <f t="shared" si="39"/>
        <v>2632.626</v>
      </c>
      <c r="K445" s="116"/>
    </row>
    <row r="446" spans="1:11" ht="15">
      <c r="A446" s="60"/>
      <c r="B446" s="76" t="s">
        <v>455</v>
      </c>
      <c r="C446" s="63">
        <v>9</v>
      </c>
      <c r="D446" s="61">
        <f t="shared" si="38"/>
        <v>900.15</v>
      </c>
      <c r="E446" s="61"/>
      <c r="F446" s="61"/>
      <c r="G446" s="61">
        <v>900.15</v>
      </c>
      <c r="H446" s="61"/>
      <c r="I446" s="61">
        <v>1.15</v>
      </c>
      <c r="J446" s="61">
        <f t="shared" si="39"/>
        <v>111798.62999999998</v>
      </c>
      <c r="K446" s="116"/>
    </row>
    <row r="447" spans="1:11" ht="15">
      <c r="A447" s="60"/>
      <c r="B447" s="76" t="s">
        <v>454</v>
      </c>
      <c r="C447" s="63">
        <v>24.5</v>
      </c>
      <c r="D447" s="61">
        <f t="shared" si="38"/>
        <v>0</v>
      </c>
      <c r="E447" s="61"/>
      <c r="F447" s="61"/>
      <c r="G447" s="61"/>
      <c r="H447" s="61"/>
      <c r="I447" s="61">
        <v>1.15</v>
      </c>
      <c r="J447" s="61">
        <f>C447*D447*(1+H447/100)*I447*12+8.57</f>
        <v>8.57</v>
      </c>
      <c r="K447" s="116"/>
    </row>
    <row r="448" spans="1:13" ht="15">
      <c r="A448" s="73"/>
      <c r="B448" s="99" t="s">
        <v>246</v>
      </c>
      <c r="C448" s="100">
        <f>SUM(C439:C447)</f>
        <v>160.8</v>
      </c>
      <c r="D448" s="100" t="s">
        <v>201</v>
      </c>
      <c r="E448" s="100" t="s">
        <v>201</v>
      </c>
      <c r="F448" s="100" t="s">
        <v>201</v>
      </c>
      <c r="G448" s="100" t="s">
        <v>201</v>
      </c>
      <c r="H448" s="100" t="s">
        <v>201</v>
      </c>
      <c r="I448" s="100" t="s">
        <v>201</v>
      </c>
      <c r="J448" s="103">
        <f>SUM(J439:J447)</f>
        <v>3649999.8259999994</v>
      </c>
      <c r="K448" s="117">
        <v>3650000</v>
      </c>
      <c r="L448" s="78">
        <v>111</v>
      </c>
      <c r="M448" s="79" t="s">
        <v>429</v>
      </c>
    </row>
    <row r="449" spans="1:15" s="59" customFormat="1" ht="36" customHeight="1" hidden="1">
      <c r="A449" s="301" t="s">
        <v>87</v>
      </c>
      <c r="B449" s="302"/>
      <c r="C449" s="302"/>
      <c r="D449" s="302"/>
      <c r="E449" s="302"/>
      <c r="F449" s="302"/>
      <c r="G449" s="302"/>
      <c r="H449" s="302"/>
      <c r="I449" s="302"/>
      <c r="J449" s="303"/>
      <c r="K449" s="120"/>
      <c r="L449" s="67"/>
      <c r="M449" s="69"/>
      <c r="N449" s="69"/>
      <c r="O449" s="67"/>
    </row>
    <row r="450" spans="1:12" ht="15" hidden="1">
      <c r="A450" s="60"/>
      <c r="B450" s="75" t="s">
        <v>447</v>
      </c>
      <c r="C450" s="63"/>
      <c r="D450" s="61">
        <f>SUM(E450:G450)</f>
        <v>0</v>
      </c>
      <c r="E450" s="61"/>
      <c r="F450" s="61"/>
      <c r="G450" s="61"/>
      <c r="H450" s="61"/>
      <c r="I450" s="61">
        <v>1.15</v>
      </c>
      <c r="J450" s="61">
        <f>C450*D450*(1+H450/100)*I450*12</f>
        <v>0</v>
      </c>
      <c r="K450" s="116"/>
      <c r="L450" s="70"/>
    </row>
    <row r="451" spans="1:11" ht="15" hidden="1">
      <c r="A451" s="60"/>
      <c r="B451" s="76" t="s">
        <v>448</v>
      </c>
      <c r="C451" s="63"/>
      <c r="D451" s="61">
        <f aca="true" t="shared" si="40" ref="D451:D458">SUM(E451:G451)</f>
        <v>0</v>
      </c>
      <c r="E451" s="61"/>
      <c r="F451" s="61"/>
      <c r="G451" s="61"/>
      <c r="H451" s="61"/>
      <c r="I451" s="61">
        <v>1.15</v>
      </c>
      <c r="J451" s="61">
        <f aca="true" t="shared" si="41" ref="J451:J458">C451*D451*(1+H451/100)*I451*12</f>
        <v>0</v>
      </c>
      <c r="K451" s="116"/>
    </row>
    <row r="452" spans="1:11" ht="15" hidden="1">
      <c r="A452" s="60"/>
      <c r="B452" s="76" t="s">
        <v>449</v>
      </c>
      <c r="C452" s="63"/>
      <c r="D452" s="61">
        <f t="shared" si="40"/>
        <v>0</v>
      </c>
      <c r="E452" s="61"/>
      <c r="F452" s="61"/>
      <c r="G452" s="61"/>
      <c r="H452" s="61"/>
      <c r="I452" s="61">
        <v>1.15</v>
      </c>
      <c r="J452" s="61">
        <f t="shared" si="41"/>
        <v>0</v>
      </c>
      <c r="K452" s="116"/>
    </row>
    <row r="453" spans="1:11" ht="15" hidden="1">
      <c r="A453" s="60"/>
      <c r="B453" s="76" t="s">
        <v>450</v>
      </c>
      <c r="C453" s="63"/>
      <c r="D453" s="61">
        <f t="shared" si="40"/>
        <v>0</v>
      </c>
      <c r="E453" s="61"/>
      <c r="F453" s="61"/>
      <c r="G453" s="61"/>
      <c r="H453" s="61"/>
      <c r="I453" s="61">
        <v>1.15</v>
      </c>
      <c r="J453" s="61">
        <f t="shared" si="41"/>
        <v>0</v>
      </c>
      <c r="K453" s="116"/>
    </row>
    <row r="454" spans="1:11" ht="15" hidden="1">
      <c r="A454" s="60"/>
      <c r="B454" s="76" t="s">
        <v>451</v>
      </c>
      <c r="C454" s="63"/>
      <c r="D454" s="61">
        <f t="shared" si="40"/>
        <v>0</v>
      </c>
      <c r="E454" s="61"/>
      <c r="F454" s="61"/>
      <c r="G454" s="61"/>
      <c r="H454" s="61"/>
      <c r="I454" s="61">
        <v>1.15</v>
      </c>
      <c r="J454" s="61">
        <f t="shared" si="41"/>
        <v>0</v>
      </c>
      <c r="K454" s="116"/>
    </row>
    <row r="455" spans="1:11" ht="18" customHeight="1" hidden="1">
      <c r="A455" s="60"/>
      <c r="B455" s="76" t="s">
        <v>453</v>
      </c>
      <c r="C455" s="63"/>
      <c r="D455" s="61">
        <f t="shared" si="40"/>
        <v>0</v>
      </c>
      <c r="E455" s="61"/>
      <c r="F455" s="61"/>
      <c r="G455" s="61"/>
      <c r="H455" s="61"/>
      <c r="I455" s="61">
        <v>1.15</v>
      </c>
      <c r="J455" s="61">
        <f t="shared" si="41"/>
        <v>0</v>
      </c>
      <c r="K455" s="116"/>
    </row>
    <row r="456" spans="1:11" ht="16.5" customHeight="1" hidden="1">
      <c r="A456" s="60"/>
      <c r="B456" s="76" t="s">
        <v>452</v>
      </c>
      <c r="C456" s="63"/>
      <c r="D456" s="61">
        <f t="shared" si="40"/>
        <v>0</v>
      </c>
      <c r="E456" s="61"/>
      <c r="F456" s="61"/>
      <c r="G456" s="61"/>
      <c r="H456" s="61"/>
      <c r="I456" s="61">
        <v>1.15</v>
      </c>
      <c r="J456" s="61">
        <f t="shared" si="41"/>
        <v>0</v>
      </c>
      <c r="K456" s="116"/>
    </row>
    <row r="457" spans="1:11" ht="15" hidden="1">
      <c r="A457" s="60"/>
      <c r="B457" s="76" t="s">
        <v>455</v>
      </c>
      <c r="C457" s="63"/>
      <c r="D457" s="61">
        <f t="shared" si="40"/>
        <v>0</v>
      </c>
      <c r="E457" s="61"/>
      <c r="F457" s="61"/>
      <c r="G457" s="61"/>
      <c r="H457" s="61"/>
      <c r="I457" s="61">
        <v>1.15</v>
      </c>
      <c r="J457" s="61">
        <f t="shared" si="41"/>
        <v>0</v>
      </c>
      <c r="K457" s="116"/>
    </row>
    <row r="458" spans="1:11" ht="15" hidden="1">
      <c r="A458" s="60"/>
      <c r="B458" s="76" t="s">
        <v>454</v>
      </c>
      <c r="C458" s="63"/>
      <c r="D458" s="61">
        <f t="shared" si="40"/>
        <v>0</v>
      </c>
      <c r="E458" s="61"/>
      <c r="F458" s="61"/>
      <c r="G458" s="61"/>
      <c r="H458" s="61"/>
      <c r="I458" s="61">
        <v>1.15</v>
      </c>
      <c r="J458" s="61">
        <f t="shared" si="41"/>
        <v>0</v>
      </c>
      <c r="K458" s="116"/>
    </row>
    <row r="459" spans="1:13" ht="15" hidden="1">
      <c r="A459" s="73"/>
      <c r="B459" s="99" t="s">
        <v>246</v>
      </c>
      <c r="C459" s="100">
        <f>SUM(C450:C458)</f>
        <v>0</v>
      </c>
      <c r="D459" s="100" t="s">
        <v>201</v>
      </c>
      <c r="E459" s="100" t="s">
        <v>201</v>
      </c>
      <c r="F459" s="100" t="s">
        <v>201</v>
      </c>
      <c r="G459" s="100" t="s">
        <v>201</v>
      </c>
      <c r="H459" s="100" t="s">
        <v>201</v>
      </c>
      <c r="I459" s="100" t="s">
        <v>201</v>
      </c>
      <c r="J459" s="103">
        <f>SUM(J450:J458)</f>
        <v>0</v>
      </c>
      <c r="K459" s="117"/>
      <c r="L459" s="78">
        <v>111</v>
      </c>
      <c r="M459" s="79" t="s">
        <v>429</v>
      </c>
    </row>
    <row r="461" spans="1:7" ht="15">
      <c r="A461" s="308" t="s">
        <v>371</v>
      </c>
      <c r="B461" s="308"/>
      <c r="C461" s="308"/>
      <c r="D461" s="308"/>
      <c r="E461" s="308"/>
      <c r="F461" s="308"/>
      <c r="G461" s="308"/>
    </row>
    <row r="463" spans="1:6" ht="90" customHeight="1">
      <c r="A463" s="288" t="s">
        <v>361</v>
      </c>
      <c r="B463" s="288" t="s">
        <v>372</v>
      </c>
      <c r="C463" s="288" t="s">
        <v>373</v>
      </c>
      <c r="D463" s="288" t="s">
        <v>374</v>
      </c>
      <c r="E463" s="288" t="s">
        <v>375</v>
      </c>
      <c r="F463" s="288" t="s">
        <v>376</v>
      </c>
    </row>
    <row r="464" spans="1:6" ht="15">
      <c r="A464" s="288"/>
      <c r="B464" s="288"/>
      <c r="C464" s="288"/>
      <c r="D464" s="288"/>
      <c r="E464" s="288"/>
      <c r="F464" s="288"/>
    </row>
    <row r="465" spans="1:6" ht="15">
      <c r="A465" s="288"/>
      <c r="B465" s="288"/>
      <c r="C465" s="288"/>
      <c r="D465" s="288"/>
      <c r="E465" s="288"/>
      <c r="F465" s="288"/>
    </row>
    <row r="466" spans="1:15" s="59" customFormat="1" ht="15">
      <c r="A466" s="53">
        <v>1</v>
      </c>
      <c r="B466" s="53">
        <v>2</v>
      </c>
      <c r="C466" s="53">
        <v>3</v>
      </c>
      <c r="D466" s="53">
        <v>4</v>
      </c>
      <c r="E466" s="53">
        <v>5</v>
      </c>
      <c r="F466" s="53">
        <v>6</v>
      </c>
      <c r="K466" s="115"/>
      <c r="L466" s="67"/>
      <c r="M466" s="69"/>
      <c r="N466" s="69"/>
      <c r="O466" s="67"/>
    </row>
    <row r="467" spans="1:6" ht="73.5" customHeight="1">
      <c r="A467" s="301" t="s">
        <v>86</v>
      </c>
      <c r="B467" s="302"/>
      <c r="C467" s="302"/>
      <c r="D467" s="302"/>
      <c r="E467" s="302"/>
      <c r="F467" s="303"/>
    </row>
    <row r="468" spans="1:6" ht="15">
      <c r="A468" s="60"/>
      <c r="B468" s="60" t="s">
        <v>580</v>
      </c>
      <c r="C468" s="63">
        <v>100</v>
      </c>
      <c r="D468" s="61">
        <v>100</v>
      </c>
      <c r="E468" s="61">
        <v>1</v>
      </c>
      <c r="F468" s="61">
        <f>C468*D468*E468</f>
        <v>10000</v>
      </c>
    </row>
    <row r="469" spans="1:6" ht="15">
      <c r="A469" s="60"/>
      <c r="B469" s="60"/>
      <c r="C469" s="63"/>
      <c r="D469" s="61"/>
      <c r="E469" s="61"/>
      <c r="F469" s="61">
        <f>C469*D469*E469</f>
        <v>0</v>
      </c>
    </row>
    <row r="470" spans="1:13" ht="15">
      <c r="A470" s="73"/>
      <c r="B470" s="99" t="s">
        <v>246</v>
      </c>
      <c r="C470" s="100" t="s">
        <v>201</v>
      </c>
      <c r="D470" s="100" t="s">
        <v>201</v>
      </c>
      <c r="E470" s="100" t="s">
        <v>201</v>
      </c>
      <c r="F470" s="103">
        <f>SUM(F467:F469)</f>
        <v>10000</v>
      </c>
      <c r="K470" s="121">
        <v>10000</v>
      </c>
      <c r="L470" s="78">
        <v>112</v>
      </c>
      <c r="M470" s="79" t="s">
        <v>429</v>
      </c>
    </row>
    <row r="472" spans="1:6" ht="15">
      <c r="A472" s="308" t="s">
        <v>378</v>
      </c>
      <c r="B472" s="308"/>
      <c r="C472" s="308"/>
      <c r="D472" s="308"/>
      <c r="E472" s="308"/>
      <c r="F472" s="308"/>
    </row>
    <row r="474" spans="1:6" ht="90" customHeight="1">
      <c r="A474" s="288" t="s">
        <v>361</v>
      </c>
      <c r="B474" s="288" t="s">
        <v>372</v>
      </c>
      <c r="C474" s="288" t="s">
        <v>379</v>
      </c>
      <c r="D474" s="288" t="s">
        <v>380</v>
      </c>
      <c r="E474" s="288" t="s">
        <v>381</v>
      </c>
      <c r="F474" s="288" t="s">
        <v>376</v>
      </c>
    </row>
    <row r="475" spans="1:6" ht="15">
      <c r="A475" s="288"/>
      <c r="B475" s="288"/>
      <c r="C475" s="288"/>
      <c r="D475" s="288"/>
      <c r="E475" s="288"/>
      <c r="F475" s="288"/>
    </row>
    <row r="476" spans="1:6" ht="15">
      <c r="A476" s="288"/>
      <c r="B476" s="288"/>
      <c r="C476" s="288"/>
      <c r="D476" s="288"/>
      <c r="E476" s="288"/>
      <c r="F476" s="288"/>
    </row>
    <row r="477" spans="1:15" s="59" customFormat="1" ht="15">
      <c r="A477" s="53">
        <v>1</v>
      </c>
      <c r="B477" s="53">
        <v>2</v>
      </c>
      <c r="C477" s="53">
        <v>3</v>
      </c>
      <c r="D477" s="53">
        <v>4</v>
      </c>
      <c r="E477" s="53">
        <v>5</v>
      </c>
      <c r="F477" s="53">
        <v>6</v>
      </c>
      <c r="K477" s="115"/>
      <c r="L477" s="67"/>
      <c r="M477" s="69"/>
      <c r="N477" s="69"/>
      <c r="O477" s="67"/>
    </row>
    <row r="478" spans="1:6" ht="78.75" customHeight="1" hidden="1">
      <c r="A478" s="301" t="s">
        <v>86</v>
      </c>
      <c r="B478" s="302"/>
      <c r="C478" s="302"/>
      <c r="D478" s="302"/>
      <c r="E478" s="302"/>
      <c r="F478" s="303"/>
    </row>
    <row r="479" spans="1:6" ht="15" hidden="1">
      <c r="A479" s="60"/>
      <c r="B479" s="60"/>
      <c r="C479" s="63"/>
      <c r="D479" s="61"/>
      <c r="E479" s="61"/>
      <c r="F479" s="61">
        <f>C479*D479*E479</f>
        <v>0</v>
      </c>
    </row>
    <row r="480" spans="1:6" ht="15" hidden="1">
      <c r="A480" s="60"/>
      <c r="B480" s="60"/>
      <c r="C480" s="63"/>
      <c r="D480" s="61"/>
      <c r="E480" s="61"/>
      <c r="F480" s="61">
        <f>C480*D480*E480</f>
        <v>0</v>
      </c>
    </row>
    <row r="481" spans="1:13" ht="15" hidden="1">
      <c r="A481" s="73"/>
      <c r="B481" s="99" t="s">
        <v>246</v>
      </c>
      <c r="C481" s="100" t="s">
        <v>201</v>
      </c>
      <c r="D481" s="100" t="s">
        <v>201</v>
      </c>
      <c r="E481" s="100" t="s">
        <v>201</v>
      </c>
      <c r="F481" s="103">
        <f>SUM(F478:F480)</f>
        <v>0</v>
      </c>
      <c r="K481" s="121"/>
      <c r="L481" s="78">
        <v>112</v>
      </c>
      <c r="M481" s="79" t="s">
        <v>429</v>
      </c>
    </row>
    <row r="482" spans="1:6" ht="31.5" customHeight="1" hidden="1">
      <c r="A482" s="301" t="s">
        <v>87</v>
      </c>
      <c r="B482" s="302"/>
      <c r="C482" s="302"/>
      <c r="D482" s="302"/>
      <c r="E482" s="302"/>
      <c r="F482" s="303"/>
    </row>
    <row r="483" spans="1:6" ht="15" hidden="1">
      <c r="A483" s="60"/>
      <c r="B483" s="60"/>
      <c r="C483" s="63"/>
      <c r="D483" s="61"/>
      <c r="E483" s="61"/>
      <c r="F483" s="61">
        <f>C483*D483*E483</f>
        <v>0</v>
      </c>
    </row>
    <row r="484" spans="1:6" ht="15" hidden="1">
      <c r="A484" s="60"/>
      <c r="B484" s="60"/>
      <c r="C484" s="63"/>
      <c r="D484" s="61"/>
      <c r="E484" s="61"/>
      <c r="F484" s="61">
        <f>C484*D484*E484</f>
        <v>0</v>
      </c>
    </row>
    <row r="485" spans="1:13" ht="15" hidden="1">
      <c r="A485" s="73"/>
      <c r="B485" s="99" t="s">
        <v>246</v>
      </c>
      <c r="C485" s="100" t="s">
        <v>201</v>
      </c>
      <c r="D485" s="100" t="s">
        <v>201</v>
      </c>
      <c r="E485" s="100" t="s">
        <v>201</v>
      </c>
      <c r="F485" s="103">
        <f>SUM(F482:F484)</f>
        <v>0</v>
      </c>
      <c r="K485" s="121"/>
      <c r="L485" s="78">
        <v>112</v>
      </c>
      <c r="M485" s="79" t="s">
        <v>429</v>
      </c>
    </row>
    <row r="487" spans="1:6" ht="63" customHeight="1">
      <c r="A487" s="307" t="s">
        <v>382</v>
      </c>
      <c r="B487" s="307"/>
      <c r="C487" s="307"/>
      <c r="D487" s="307"/>
      <c r="E487" s="307"/>
      <c r="F487" s="307"/>
    </row>
    <row r="489" spans="1:6" ht="90" customHeight="1">
      <c r="A489" s="288" t="s">
        <v>361</v>
      </c>
      <c r="B489" s="282" t="s">
        <v>383</v>
      </c>
      <c r="C489" s="283"/>
      <c r="D489" s="284"/>
      <c r="E489" s="288" t="s">
        <v>384</v>
      </c>
      <c r="F489" s="288" t="s">
        <v>385</v>
      </c>
    </row>
    <row r="490" spans="1:6" ht="15">
      <c r="A490" s="288"/>
      <c r="B490" s="292"/>
      <c r="C490" s="313"/>
      <c r="D490" s="293"/>
      <c r="E490" s="288"/>
      <c r="F490" s="288"/>
    </row>
    <row r="491" spans="1:6" ht="15">
      <c r="A491" s="288"/>
      <c r="B491" s="285"/>
      <c r="C491" s="286"/>
      <c r="D491" s="287"/>
      <c r="E491" s="288"/>
      <c r="F491" s="288"/>
    </row>
    <row r="492" spans="1:15" s="59" customFormat="1" ht="15">
      <c r="A492" s="53">
        <v>1</v>
      </c>
      <c r="B492" s="294">
        <v>2</v>
      </c>
      <c r="C492" s="314"/>
      <c r="D492" s="295"/>
      <c r="E492" s="53">
        <v>3</v>
      </c>
      <c r="F492" s="53">
        <v>4</v>
      </c>
      <c r="K492" s="115"/>
      <c r="L492" s="67"/>
      <c r="M492" s="69"/>
      <c r="N492" s="69"/>
      <c r="O492" s="67"/>
    </row>
    <row r="493" spans="1:6" ht="83.25" customHeight="1">
      <c r="A493" s="301" t="s">
        <v>86</v>
      </c>
      <c r="B493" s="302"/>
      <c r="C493" s="302"/>
      <c r="D493" s="302"/>
      <c r="E493" s="302"/>
      <c r="F493" s="303"/>
    </row>
    <row r="494" spans="1:6" ht="78.75" customHeight="1">
      <c r="A494" s="12">
        <v>1</v>
      </c>
      <c r="B494" s="315" t="s">
        <v>23</v>
      </c>
      <c r="C494" s="316"/>
      <c r="D494" s="317"/>
      <c r="E494" s="62">
        <f>J448</f>
        <v>3649999.8259999994</v>
      </c>
      <c r="F494" s="61">
        <f>E494*30.2%+0.05</f>
        <v>1102299.997452</v>
      </c>
    </row>
    <row r="495" spans="1:13" ht="15">
      <c r="A495" s="104"/>
      <c r="B495" s="310" t="s">
        <v>246</v>
      </c>
      <c r="C495" s="311"/>
      <c r="D495" s="312"/>
      <c r="E495" s="100" t="s">
        <v>201</v>
      </c>
      <c r="F495" s="103">
        <f>SUM(F494)</f>
        <v>1102299.997452</v>
      </c>
      <c r="K495" s="121">
        <v>1102300</v>
      </c>
      <c r="L495" s="80">
        <v>119</v>
      </c>
      <c r="M495" s="79" t="s">
        <v>429</v>
      </c>
    </row>
    <row r="496" spans="1:6" ht="40.5" customHeight="1" hidden="1">
      <c r="A496" s="301" t="s">
        <v>87</v>
      </c>
      <c r="B496" s="302"/>
      <c r="C496" s="302"/>
      <c r="D496" s="302"/>
      <c r="E496" s="302"/>
      <c r="F496" s="303"/>
    </row>
    <row r="497" spans="1:6" ht="76.5" customHeight="1" hidden="1">
      <c r="A497" s="12">
        <v>1</v>
      </c>
      <c r="B497" s="315" t="s">
        <v>23</v>
      </c>
      <c r="C497" s="316"/>
      <c r="D497" s="317"/>
      <c r="E497" s="62"/>
      <c r="F497" s="61">
        <f>E497*0.302</f>
        <v>0</v>
      </c>
    </row>
    <row r="498" spans="1:13" ht="15" hidden="1">
      <c r="A498" s="104"/>
      <c r="B498" s="310" t="s">
        <v>246</v>
      </c>
      <c r="C498" s="311"/>
      <c r="D498" s="312"/>
      <c r="E498" s="100" t="s">
        <v>201</v>
      </c>
      <c r="F498" s="103">
        <f>SUM(F497)</f>
        <v>0</v>
      </c>
      <c r="K498" s="121"/>
      <c r="L498" s="80">
        <v>119</v>
      </c>
      <c r="M498" s="79" t="s">
        <v>429</v>
      </c>
    </row>
  </sheetData>
  <sheetProtection/>
  <mergeCells count="205">
    <mergeCell ref="B498:D498"/>
    <mergeCell ref="B495:D495"/>
    <mergeCell ref="A496:F496"/>
    <mergeCell ref="B497:D497"/>
    <mergeCell ref="A478:F478"/>
    <mergeCell ref="A482:F482"/>
    <mergeCell ref="B492:D492"/>
    <mergeCell ref="A493:F493"/>
    <mergeCell ref="B494:D494"/>
    <mergeCell ref="A487:F487"/>
    <mergeCell ref="A489:A491"/>
    <mergeCell ref="B489:D491"/>
    <mergeCell ref="E489:E491"/>
    <mergeCell ref="F489:F491"/>
    <mergeCell ref="A467:F467"/>
    <mergeCell ref="A472:F472"/>
    <mergeCell ref="A474:A476"/>
    <mergeCell ref="B474:B476"/>
    <mergeCell ref="C474:C476"/>
    <mergeCell ref="D474:D476"/>
    <mergeCell ref="E474:E476"/>
    <mergeCell ref="F474:F476"/>
    <mergeCell ref="E463:E465"/>
    <mergeCell ref="F463:F465"/>
    <mergeCell ref="A461:G461"/>
    <mergeCell ref="I434:I436"/>
    <mergeCell ref="A449:J449"/>
    <mergeCell ref="A463:A465"/>
    <mergeCell ref="B463:B465"/>
    <mergeCell ref="C463:C465"/>
    <mergeCell ref="D463:D465"/>
    <mergeCell ref="J434:J436"/>
    <mergeCell ref="D435:D436"/>
    <mergeCell ref="E435:G435"/>
    <mergeCell ref="A438:J438"/>
    <mergeCell ref="A434:A436"/>
    <mergeCell ref="B434:B436"/>
    <mergeCell ref="C434:C436"/>
    <mergeCell ref="D434:G434"/>
    <mergeCell ref="H434:H436"/>
    <mergeCell ref="A402:F402"/>
    <mergeCell ref="A406:F406"/>
    <mergeCell ref="D430:J430"/>
    <mergeCell ref="A432:J432"/>
    <mergeCell ref="A396:G396"/>
    <mergeCell ref="A398:A400"/>
    <mergeCell ref="B398:B400"/>
    <mergeCell ref="C398:C400"/>
    <mergeCell ref="D398:D400"/>
    <mergeCell ref="E398:E400"/>
    <mergeCell ref="F398:F400"/>
    <mergeCell ref="B394:D394"/>
    <mergeCell ref="F126:F128"/>
    <mergeCell ref="D206:J206"/>
    <mergeCell ref="A214:J214"/>
    <mergeCell ref="A225:J225"/>
    <mergeCell ref="A236:J236"/>
    <mergeCell ref="B391:D391"/>
    <mergeCell ref="A392:F392"/>
    <mergeCell ref="B393:D393"/>
    <mergeCell ref="B388:D388"/>
    <mergeCell ref="A389:F389"/>
    <mergeCell ref="B390:D390"/>
    <mergeCell ref="B385:D385"/>
    <mergeCell ref="A386:F386"/>
    <mergeCell ref="B387:D387"/>
    <mergeCell ref="A383:F383"/>
    <mergeCell ref="B384:D384"/>
    <mergeCell ref="B382:D382"/>
    <mergeCell ref="B381:D381"/>
    <mergeCell ref="B379:D379"/>
    <mergeCell ref="A380:F380"/>
    <mergeCell ref="B376:D376"/>
    <mergeCell ref="A377:F377"/>
    <mergeCell ref="B378:D378"/>
    <mergeCell ref="B373:D373"/>
    <mergeCell ref="A374:F374"/>
    <mergeCell ref="B375:D375"/>
    <mergeCell ref="B370:D370"/>
    <mergeCell ref="A371:F371"/>
    <mergeCell ref="B372:D372"/>
    <mergeCell ref="A345:F345"/>
    <mergeCell ref="B367:D367"/>
    <mergeCell ref="A368:F368"/>
    <mergeCell ref="B369:D369"/>
    <mergeCell ref="A357:F357"/>
    <mergeCell ref="A362:F362"/>
    <mergeCell ref="A364:A366"/>
    <mergeCell ref="B364:D366"/>
    <mergeCell ref="E364:E366"/>
    <mergeCell ref="F364:F366"/>
    <mergeCell ref="A333:F333"/>
    <mergeCell ref="A337:F337"/>
    <mergeCell ref="A341:F341"/>
    <mergeCell ref="F294:F296"/>
    <mergeCell ref="A349:F349"/>
    <mergeCell ref="A353:F353"/>
    <mergeCell ref="A258:J258"/>
    <mergeCell ref="A329:A331"/>
    <mergeCell ref="B329:B331"/>
    <mergeCell ref="C329:C331"/>
    <mergeCell ref="D329:D331"/>
    <mergeCell ref="E329:E331"/>
    <mergeCell ref="F329:F331"/>
    <mergeCell ref="A269:J269"/>
    <mergeCell ref="D211:D212"/>
    <mergeCell ref="E211:G211"/>
    <mergeCell ref="A280:J280"/>
    <mergeCell ref="A298:F298"/>
    <mergeCell ref="A292:G292"/>
    <mergeCell ref="A294:A296"/>
    <mergeCell ref="B294:B296"/>
    <mergeCell ref="C294:C296"/>
    <mergeCell ref="D294:D296"/>
    <mergeCell ref="E294:E296"/>
    <mergeCell ref="B199:D199"/>
    <mergeCell ref="A195:F195"/>
    <mergeCell ref="A208:J208"/>
    <mergeCell ref="A210:A212"/>
    <mergeCell ref="B210:B212"/>
    <mergeCell ref="C210:C212"/>
    <mergeCell ref="D210:G210"/>
    <mergeCell ref="H210:H212"/>
    <mergeCell ref="I210:I212"/>
    <mergeCell ref="J210:J212"/>
    <mergeCell ref="A192:F192"/>
    <mergeCell ref="B196:D196"/>
    <mergeCell ref="B203:D203"/>
    <mergeCell ref="A183:F183"/>
    <mergeCell ref="B184:D184"/>
    <mergeCell ref="B200:D200"/>
    <mergeCell ref="A201:F201"/>
    <mergeCell ref="B202:D202"/>
    <mergeCell ref="B188:D188"/>
    <mergeCell ref="A163:F163"/>
    <mergeCell ref="A174:F174"/>
    <mergeCell ref="A180:F180"/>
    <mergeCell ref="B181:D181"/>
    <mergeCell ref="B178:D178"/>
    <mergeCell ref="B179:D179"/>
    <mergeCell ref="A177:F177"/>
    <mergeCell ref="A168:F168"/>
    <mergeCell ref="B185:D185"/>
    <mergeCell ref="A186:F186"/>
    <mergeCell ref="B187:D187"/>
    <mergeCell ref="B182:D182"/>
    <mergeCell ref="B194:D194"/>
    <mergeCell ref="B191:D191"/>
    <mergeCell ref="B193:D193"/>
    <mergeCell ref="A189:F189"/>
    <mergeCell ref="A139:F139"/>
    <mergeCell ref="A143:F143"/>
    <mergeCell ref="A147:F147"/>
    <mergeCell ref="A151:F151"/>
    <mergeCell ref="A155:F155"/>
    <mergeCell ref="A159:F159"/>
    <mergeCell ref="A327:F327"/>
    <mergeCell ref="A247:J247"/>
    <mergeCell ref="B176:D176"/>
    <mergeCell ref="F170:F172"/>
    <mergeCell ref="B170:D172"/>
    <mergeCell ref="B173:D173"/>
    <mergeCell ref="B175:D175"/>
    <mergeCell ref="B190:D190"/>
    <mergeCell ref="B197:D197"/>
    <mergeCell ref="A198:F198"/>
    <mergeCell ref="A133:F133"/>
    <mergeCell ref="A124:G124"/>
    <mergeCell ref="E135:E137"/>
    <mergeCell ref="F135:F137"/>
    <mergeCell ref="D126:D128"/>
    <mergeCell ref="E126:E128"/>
    <mergeCell ref="A126:A128"/>
    <mergeCell ref="B126:B128"/>
    <mergeCell ref="C126:C128"/>
    <mergeCell ref="J9:J11"/>
    <mergeCell ref="I9:I11"/>
    <mergeCell ref="H9:H11"/>
    <mergeCell ref="D9:G9"/>
    <mergeCell ref="A170:A172"/>
    <mergeCell ref="E170:E172"/>
    <mergeCell ref="A135:A137"/>
    <mergeCell ref="B135:B137"/>
    <mergeCell ref="C135:C137"/>
    <mergeCell ref="D135:D137"/>
    <mergeCell ref="A90:J90"/>
    <mergeCell ref="A101:J101"/>
    <mergeCell ref="D10:D11"/>
    <mergeCell ref="E10:G10"/>
    <mergeCell ref="A1:J1"/>
    <mergeCell ref="A3:J3"/>
    <mergeCell ref="A9:A11"/>
    <mergeCell ref="B9:B11"/>
    <mergeCell ref="C9:C11"/>
    <mergeCell ref="A7:J7"/>
    <mergeCell ref="N81:Q87"/>
    <mergeCell ref="N112:Q112"/>
    <mergeCell ref="A112:J112"/>
    <mergeCell ref="A13:J13"/>
    <mergeCell ref="A24:J24"/>
    <mergeCell ref="A35:J35"/>
    <mergeCell ref="A46:J46"/>
    <mergeCell ref="A57:J57"/>
    <mergeCell ref="A68:J68"/>
    <mergeCell ref="A79:J79"/>
  </mergeCells>
  <printOptions/>
  <pageMargins left="0.31496062992125984" right="0.1968503937007874" top="0.35433070866141736" bottom="0.15748031496062992" header="0" footer="0"/>
  <pageSetup fitToHeight="0" fitToWidth="1" horizontalDpi="600" verticalDpi="600" orientation="portrait" paperSize="9" scale="66" r:id="rId1"/>
  <rowBreaks count="8" manualBreakCount="8">
    <brk id="78" max="9" man="1"/>
    <brk id="167" max="9" man="1"/>
    <brk id="204" max="9" man="1"/>
    <brk id="269" max="9" man="1"/>
    <brk id="307" max="9" man="1"/>
    <brk id="326" max="9" man="1"/>
    <brk id="395" max="9" man="1"/>
    <brk id="47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60" zoomScalePageLayoutView="0" workbookViewId="0" topLeftCell="A1">
      <selection activeCell="J5" sqref="J5"/>
    </sheetView>
  </sheetViews>
  <sheetFormatPr defaultColWidth="9.00390625" defaultRowHeight="12.75"/>
  <cols>
    <col min="1" max="1" width="5.125" style="1" customWidth="1"/>
    <col min="2" max="2" width="20.75390625" style="1" customWidth="1"/>
    <col min="3" max="3" width="12.625" style="1" customWidth="1"/>
    <col min="4" max="6" width="13.875" style="1" customWidth="1"/>
    <col min="7" max="7" width="13.875" style="115" customWidth="1"/>
    <col min="8" max="10" width="13.875" style="1" customWidth="1"/>
    <col min="11" max="11" width="9.125" style="132" customWidth="1"/>
    <col min="12" max="12" width="9.125" style="11" customWidth="1"/>
    <col min="13" max="16384" width="9.125" style="1" customWidth="1"/>
  </cols>
  <sheetData>
    <row r="1" spans="1:6" ht="15">
      <c r="A1" s="308" t="s">
        <v>386</v>
      </c>
      <c r="B1" s="308"/>
      <c r="C1" s="308"/>
      <c r="D1" s="308"/>
      <c r="E1" s="308"/>
      <c r="F1" s="308"/>
    </row>
    <row r="2" spans="1:13" ht="15.75" customHeight="1">
      <c r="A2" s="5" t="s">
        <v>424</v>
      </c>
      <c r="B2" s="5"/>
      <c r="C2" s="81">
        <v>360</v>
      </c>
      <c r="D2" s="5"/>
      <c r="E2" s="5"/>
      <c r="F2" s="5"/>
      <c r="G2" s="143"/>
      <c r="H2" s="138">
        <v>180</v>
      </c>
      <c r="I2" s="139" t="s">
        <v>460</v>
      </c>
      <c r="J2" s="92" t="s">
        <v>441</v>
      </c>
      <c r="K2" s="93">
        <f>G12</f>
        <v>0</v>
      </c>
      <c r="L2" s="92">
        <v>360</v>
      </c>
      <c r="M2" s="92" t="s">
        <v>441</v>
      </c>
    </row>
    <row r="3" spans="1:13" ht="48.75" customHeight="1">
      <c r="A3" s="5" t="s">
        <v>425</v>
      </c>
      <c r="B3" s="5"/>
      <c r="C3" s="323" t="s">
        <v>247</v>
      </c>
      <c r="D3" s="323"/>
      <c r="E3" s="323"/>
      <c r="F3" s="324"/>
      <c r="G3" s="144"/>
      <c r="H3" s="138"/>
      <c r="I3" s="139"/>
      <c r="J3" s="92"/>
      <c r="K3" s="93"/>
      <c r="L3" s="92"/>
      <c r="M3" s="92"/>
    </row>
    <row r="4" spans="7:13" ht="15">
      <c r="G4" s="144"/>
      <c r="H4" s="138"/>
      <c r="I4" s="139"/>
      <c r="J4" s="92"/>
      <c r="K4" s="93"/>
      <c r="L4" s="92"/>
      <c r="M4" s="92"/>
    </row>
    <row r="5" spans="1:13" ht="90" customHeight="1">
      <c r="A5" s="288" t="s">
        <v>361</v>
      </c>
      <c r="B5" s="288" t="s">
        <v>192</v>
      </c>
      <c r="C5" s="288" t="s">
        <v>387</v>
      </c>
      <c r="D5" s="288" t="s">
        <v>388</v>
      </c>
      <c r="E5" s="288" t="s">
        <v>389</v>
      </c>
      <c r="G5" s="144"/>
      <c r="H5" s="138"/>
      <c r="I5" s="139"/>
      <c r="J5" s="92"/>
      <c r="K5" s="93"/>
      <c r="L5" s="92"/>
      <c r="M5" s="92"/>
    </row>
    <row r="6" spans="1:13" ht="15">
      <c r="A6" s="288"/>
      <c r="B6" s="288"/>
      <c r="C6" s="288"/>
      <c r="D6" s="288"/>
      <c r="E6" s="288"/>
      <c r="G6" s="145">
        <f>SUM(G2:G5)</f>
        <v>0</v>
      </c>
      <c r="H6" s="142"/>
      <c r="I6" s="142"/>
      <c r="J6" s="95"/>
      <c r="K6" s="94">
        <f>SUM(K2:K5)</f>
        <v>0</v>
      </c>
      <c r="L6" s="96"/>
      <c r="M6" s="96"/>
    </row>
    <row r="7" spans="1:5" ht="15">
      <c r="A7" s="288"/>
      <c r="B7" s="288"/>
      <c r="C7" s="288"/>
      <c r="D7" s="288"/>
      <c r="E7" s="288"/>
    </row>
    <row r="8" spans="1:12" s="59" customFormat="1" ht="15">
      <c r="A8" s="53">
        <v>1</v>
      </c>
      <c r="B8" s="53">
        <v>2</v>
      </c>
      <c r="C8" s="53">
        <v>3</v>
      </c>
      <c r="D8" s="53">
        <v>4</v>
      </c>
      <c r="E8" s="53">
        <v>5</v>
      </c>
      <c r="G8" s="115"/>
      <c r="K8" s="132"/>
      <c r="L8" s="105"/>
    </row>
    <row r="9" spans="1:5" ht="31.5" customHeight="1">
      <c r="A9" s="320" t="s">
        <v>93</v>
      </c>
      <c r="B9" s="321"/>
      <c r="C9" s="321"/>
      <c r="D9" s="321"/>
      <c r="E9" s="322"/>
    </row>
    <row r="10" spans="1:5" ht="15">
      <c r="A10" s="60"/>
      <c r="B10" s="60"/>
      <c r="C10" s="63"/>
      <c r="D10" s="61"/>
      <c r="E10" s="61">
        <f>C10*D10</f>
        <v>0</v>
      </c>
    </row>
    <row r="11" spans="1:5" ht="15">
      <c r="A11" s="60"/>
      <c r="B11" s="60"/>
      <c r="C11" s="63"/>
      <c r="D11" s="61"/>
      <c r="E11" s="61">
        <f>C11*D11</f>
        <v>0</v>
      </c>
    </row>
    <row r="12" spans="1:9" ht="15">
      <c r="A12" s="73"/>
      <c r="B12" s="99" t="s">
        <v>246</v>
      </c>
      <c r="C12" s="100" t="s">
        <v>201</v>
      </c>
      <c r="D12" s="100" t="s">
        <v>201</v>
      </c>
      <c r="E12" s="103">
        <f>SUM(E9:E11)</f>
        <v>0</v>
      </c>
      <c r="G12" s="112"/>
      <c r="H12" s="79">
        <v>360</v>
      </c>
      <c r="I12" s="79" t="s">
        <v>426</v>
      </c>
    </row>
  </sheetData>
  <sheetProtection/>
  <mergeCells count="8">
    <mergeCell ref="A9:E9"/>
    <mergeCell ref="A1:F1"/>
    <mergeCell ref="A5:A7"/>
    <mergeCell ref="B5:B7"/>
    <mergeCell ref="C5:C7"/>
    <mergeCell ref="D5:D7"/>
    <mergeCell ref="E5:E7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view="pageBreakPreview" zoomScale="60" zoomScalePageLayoutView="0" workbookViewId="0" topLeftCell="A43">
      <selection activeCell="G48" sqref="G48"/>
    </sheetView>
  </sheetViews>
  <sheetFormatPr defaultColWidth="9.00390625" defaultRowHeight="12.75"/>
  <cols>
    <col min="1" max="1" width="5.125" style="5" customWidth="1"/>
    <col min="2" max="2" width="20.75390625" style="5" customWidth="1"/>
    <col min="3" max="3" width="12.625" style="5" customWidth="1"/>
    <col min="4" max="6" width="13.875" style="5" customWidth="1"/>
    <col min="7" max="7" width="13.875" style="113" customWidth="1"/>
    <col min="8" max="9" width="9.125" style="5" customWidth="1"/>
    <col min="10" max="10" width="13.375" style="5" customWidth="1"/>
    <col min="11" max="11" width="12.00390625" style="134" customWidth="1"/>
    <col min="12" max="12" width="9.125" style="5" customWidth="1"/>
    <col min="13" max="13" width="19.75390625" style="5" customWidth="1"/>
    <col min="14" max="16384" width="9.125" style="5" customWidth="1"/>
  </cols>
  <sheetData>
    <row r="1" spans="1:6" ht="12.75">
      <c r="A1" s="325" t="s">
        <v>398</v>
      </c>
      <c r="B1" s="325"/>
      <c r="C1" s="325"/>
      <c r="D1" s="325"/>
      <c r="E1" s="325"/>
      <c r="F1" s="325"/>
    </row>
    <row r="2" spans="1:13" ht="15.75" customHeight="1">
      <c r="A2" s="5" t="s">
        <v>424</v>
      </c>
      <c r="C2" s="81">
        <v>850</v>
      </c>
      <c r="G2" s="143">
        <v>388710</v>
      </c>
      <c r="H2" s="138">
        <v>180</v>
      </c>
      <c r="I2" s="139"/>
      <c r="J2" s="139" t="s">
        <v>11</v>
      </c>
      <c r="K2" s="93">
        <v>388710</v>
      </c>
      <c r="L2" s="92">
        <v>851</v>
      </c>
      <c r="M2" s="92" t="s">
        <v>11</v>
      </c>
    </row>
    <row r="3" spans="1:13" ht="39" customHeight="1">
      <c r="A3" s="5" t="s">
        <v>425</v>
      </c>
      <c r="C3" s="323" t="s">
        <v>247</v>
      </c>
      <c r="D3" s="323"/>
      <c r="E3" s="323"/>
      <c r="F3" s="323"/>
      <c r="G3" s="150"/>
      <c r="H3" s="138">
        <v>180</v>
      </c>
      <c r="I3" s="139"/>
      <c r="J3" s="139" t="s">
        <v>505</v>
      </c>
      <c r="K3" s="93">
        <f>G24+G28+G32</f>
        <v>0</v>
      </c>
      <c r="L3" s="92">
        <v>852</v>
      </c>
      <c r="M3" s="92" t="s">
        <v>12</v>
      </c>
    </row>
    <row r="4" spans="7:13" ht="12.75">
      <c r="G4" s="144"/>
      <c r="H4" s="138">
        <v>180</v>
      </c>
      <c r="I4" s="139"/>
      <c r="J4" s="139"/>
      <c r="K4" s="93">
        <f>G36+G40+G44</f>
        <v>0</v>
      </c>
      <c r="L4" s="92">
        <v>853</v>
      </c>
      <c r="M4" s="92" t="s">
        <v>13</v>
      </c>
    </row>
    <row r="5" spans="1:13" ht="90" customHeight="1">
      <c r="A5" s="326" t="s">
        <v>361</v>
      </c>
      <c r="B5" s="326" t="s">
        <v>372</v>
      </c>
      <c r="C5" s="326" t="s">
        <v>390</v>
      </c>
      <c r="D5" s="326" t="s">
        <v>391</v>
      </c>
      <c r="E5" s="326" t="s">
        <v>392</v>
      </c>
      <c r="G5" s="144"/>
      <c r="H5" s="138">
        <v>180</v>
      </c>
      <c r="I5" s="139"/>
      <c r="J5" s="139"/>
      <c r="K5" s="93"/>
      <c r="L5" s="92"/>
      <c r="M5" s="92"/>
    </row>
    <row r="6" spans="1:13" ht="12.75">
      <c r="A6" s="326"/>
      <c r="B6" s="326"/>
      <c r="C6" s="326"/>
      <c r="D6" s="326"/>
      <c r="E6" s="326"/>
      <c r="G6" s="145">
        <f>SUM(G2:G5)</f>
        <v>388710</v>
      </c>
      <c r="H6" s="142"/>
      <c r="I6" s="142"/>
      <c r="J6" s="142"/>
      <c r="K6" s="94">
        <f>SUM(K2:K5)</f>
        <v>388710</v>
      </c>
      <c r="L6" s="96"/>
      <c r="M6" s="96"/>
    </row>
    <row r="7" spans="1:5" ht="12.75">
      <c r="A7" s="326"/>
      <c r="B7" s="326"/>
      <c r="C7" s="326"/>
      <c r="D7" s="326"/>
      <c r="E7" s="326"/>
    </row>
    <row r="8" spans="1:13" s="87" customFormat="1" ht="12.75">
      <c r="A8" s="83">
        <v>1</v>
      </c>
      <c r="B8" s="83">
        <v>2</v>
      </c>
      <c r="C8" s="83">
        <v>3</v>
      </c>
      <c r="D8" s="83">
        <v>4</v>
      </c>
      <c r="E8" s="83">
        <v>5</v>
      </c>
      <c r="G8" s="113"/>
      <c r="H8" s="5"/>
      <c r="I8" s="5"/>
      <c r="J8" s="5"/>
      <c r="K8" s="134"/>
      <c r="L8" s="5"/>
      <c r="M8" s="5"/>
    </row>
    <row r="9" spans="1:5" ht="35.25" customHeight="1">
      <c r="A9" s="320" t="s">
        <v>147</v>
      </c>
      <c r="B9" s="321"/>
      <c r="C9" s="321"/>
      <c r="D9" s="321"/>
      <c r="E9" s="322"/>
    </row>
    <row r="10" spans="1:5" ht="12.75">
      <c r="A10" s="84"/>
      <c r="B10" s="84" t="s">
        <v>78</v>
      </c>
      <c r="C10" s="85">
        <v>17668636.36</v>
      </c>
      <c r="D10" s="86">
        <v>2.2</v>
      </c>
      <c r="E10" s="86">
        <f>C10*D10/100</f>
        <v>388709.99992</v>
      </c>
    </row>
    <row r="11" spans="1:5" ht="12.75">
      <c r="A11" s="84"/>
      <c r="B11" s="84"/>
      <c r="C11" s="85"/>
      <c r="D11" s="86"/>
      <c r="E11" s="86">
        <f>C11*D11/100</f>
        <v>0</v>
      </c>
    </row>
    <row r="12" spans="1:9" ht="12.75">
      <c r="A12" s="74"/>
      <c r="B12" s="97" t="s">
        <v>246</v>
      </c>
      <c r="C12" s="98">
        <f>SUM(C9:C11)</f>
        <v>17668636.36</v>
      </c>
      <c r="D12" s="98" t="s">
        <v>201</v>
      </c>
      <c r="E12" s="98">
        <f>SUM(E9:E11)</f>
        <v>388709.99992</v>
      </c>
      <c r="G12" s="112">
        <v>388710</v>
      </c>
      <c r="H12" s="79">
        <v>851</v>
      </c>
      <c r="I12" s="79" t="s">
        <v>427</v>
      </c>
    </row>
    <row r="13" spans="1:5" ht="22.5" customHeight="1">
      <c r="A13" s="320"/>
      <c r="B13" s="321"/>
      <c r="C13" s="321"/>
      <c r="D13" s="321"/>
      <c r="E13" s="322"/>
    </row>
    <row r="14" spans="1:5" ht="12.75">
      <c r="A14" s="84"/>
      <c r="B14" s="84"/>
      <c r="C14" s="85"/>
      <c r="D14" s="86"/>
      <c r="E14" s="86">
        <f>C14*D14/100</f>
        <v>0</v>
      </c>
    </row>
    <row r="15" spans="1:5" ht="12.75">
      <c r="A15" s="84"/>
      <c r="B15" s="84"/>
      <c r="C15" s="85"/>
      <c r="D15" s="86"/>
      <c r="E15" s="86">
        <f>C15*D15/100</f>
        <v>0</v>
      </c>
    </row>
    <row r="16" spans="1:9" ht="12.75">
      <c r="A16" s="74"/>
      <c r="B16" s="97" t="s">
        <v>246</v>
      </c>
      <c r="C16" s="98">
        <f>SUM(C13:C15)</f>
        <v>0</v>
      </c>
      <c r="D16" s="98" t="s">
        <v>201</v>
      </c>
      <c r="E16" s="98">
        <f>SUM(E13:E15)</f>
        <v>0</v>
      </c>
      <c r="G16" s="112"/>
      <c r="H16" s="79">
        <v>851</v>
      </c>
      <c r="I16" s="79" t="s">
        <v>426</v>
      </c>
    </row>
    <row r="17" spans="1:5" ht="21.75" customHeight="1">
      <c r="A17" s="320"/>
      <c r="B17" s="321"/>
      <c r="C17" s="321"/>
      <c r="D17" s="321"/>
      <c r="E17" s="322"/>
    </row>
    <row r="18" spans="1:5" ht="21.75" customHeight="1">
      <c r="A18" s="84"/>
      <c r="B18" s="84"/>
      <c r="C18" s="85"/>
      <c r="D18" s="86"/>
      <c r="E18" s="86">
        <f>C18*D18/100</f>
        <v>0</v>
      </c>
    </row>
    <row r="19" spans="1:5" ht="21.75" customHeight="1">
      <c r="A19" s="84"/>
      <c r="B19" s="84"/>
      <c r="C19" s="85"/>
      <c r="D19" s="86"/>
      <c r="E19" s="86">
        <f>C19*D19/100</f>
        <v>0</v>
      </c>
    </row>
    <row r="20" spans="1:9" ht="21.75" customHeight="1">
      <c r="A20" s="74"/>
      <c r="B20" s="97" t="s">
        <v>246</v>
      </c>
      <c r="C20" s="98">
        <f>SUM(C17:C19)</f>
        <v>0</v>
      </c>
      <c r="D20" s="98" t="s">
        <v>201</v>
      </c>
      <c r="E20" s="98">
        <f>SUM(E17:E19)</f>
        <v>0</v>
      </c>
      <c r="G20" s="112"/>
      <c r="H20" s="79">
        <v>851</v>
      </c>
      <c r="I20" s="79" t="s">
        <v>426</v>
      </c>
    </row>
    <row r="21" spans="1:5" ht="22.5" customHeight="1">
      <c r="A21" s="320" t="s">
        <v>504</v>
      </c>
      <c r="B21" s="321"/>
      <c r="C21" s="321"/>
      <c r="D21" s="321"/>
      <c r="E21" s="322"/>
    </row>
    <row r="22" spans="1:5" ht="12.75">
      <c r="A22" s="84"/>
      <c r="B22" s="84"/>
      <c r="C22" s="85"/>
      <c r="D22" s="86"/>
      <c r="E22" s="86">
        <f>C22*D22/100</f>
        <v>0</v>
      </c>
    </row>
    <row r="23" spans="1:5" ht="12.75">
      <c r="A23" s="84"/>
      <c r="B23" s="84"/>
      <c r="C23" s="85"/>
      <c r="D23" s="86"/>
      <c r="E23" s="86">
        <f>C23*D23/100</f>
        <v>0</v>
      </c>
    </row>
    <row r="24" spans="1:9" ht="12.75">
      <c r="A24" s="74"/>
      <c r="B24" s="97" t="s">
        <v>246</v>
      </c>
      <c r="C24" s="98">
        <f>SUM(C21:C23)</f>
        <v>0</v>
      </c>
      <c r="D24" s="98" t="s">
        <v>201</v>
      </c>
      <c r="E24" s="98">
        <f>SUM(E21:E23)</f>
        <v>0</v>
      </c>
      <c r="G24" s="112"/>
      <c r="H24" s="79">
        <v>852</v>
      </c>
      <c r="I24" s="79" t="s">
        <v>426</v>
      </c>
    </row>
    <row r="25" spans="1:5" ht="22.5" customHeight="1">
      <c r="A25" s="320"/>
      <c r="B25" s="321"/>
      <c r="C25" s="321"/>
      <c r="D25" s="321"/>
      <c r="E25" s="322"/>
    </row>
    <row r="26" spans="1:5" ht="12.75">
      <c r="A26" s="84"/>
      <c r="B26" s="84"/>
      <c r="C26" s="85"/>
      <c r="D26" s="86"/>
      <c r="E26" s="86">
        <f>C26*D26/100</f>
        <v>0</v>
      </c>
    </row>
    <row r="27" spans="1:5" ht="12.75">
      <c r="A27" s="84"/>
      <c r="B27" s="84"/>
      <c r="C27" s="85"/>
      <c r="D27" s="86"/>
      <c r="E27" s="86">
        <f>C27*D27/100</f>
        <v>0</v>
      </c>
    </row>
    <row r="28" spans="1:9" ht="12.75">
      <c r="A28" s="74"/>
      <c r="B28" s="97" t="s">
        <v>246</v>
      </c>
      <c r="C28" s="98">
        <f>SUM(C25:C27)</f>
        <v>0</v>
      </c>
      <c r="D28" s="98" t="s">
        <v>201</v>
      </c>
      <c r="E28" s="98">
        <f>SUM(E25:E27)</f>
        <v>0</v>
      </c>
      <c r="G28" s="112"/>
      <c r="H28" s="79">
        <v>852</v>
      </c>
      <c r="I28" s="79" t="s">
        <v>426</v>
      </c>
    </row>
    <row r="29" spans="1:5" ht="21.75" customHeight="1">
      <c r="A29" s="320"/>
      <c r="B29" s="321"/>
      <c r="C29" s="321"/>
      <c r="D29" s="321"/>
      <c r="E29" s="322"/>
    </row>
    <row r="30" spans="1:5" ht="21.75" customHeight="1">
      <c r="A30" s="84"/>
      <c r="B30" s="84"/>
      <c r="C30" s="85"/>
      <c r="D30" s="86"/>
      <c r="E30" s="86">
        <f>C30*D30/100</f>
        <v>0</v>
      </c>
    </row>
    <row r="31" spans="1:5" ht="21.75" customHeight="1">
      <c r="A31" s="84"/>
      <c r="B31" s="84"/>
      <c r="C31" s="85"/>
      <c r="D31" s="86"/>
      <c r="E31" s="86">
        <f>C31*D31/100</f>
        <v>0</v>
      </c>
    </row>
    <row r="32" spans="1:9" ht="21.75" customHeight="1">
      <c r="A32" s="74"/>
      <c r="B32" s="97" t="s">
        <v>246</v>
      </c>
      <c r="C32" s="98">
        <f>SUM(C29:C31)</f>
        <v>0</v>
      </c>
      <c r="D32" s="98" t="s">
        <v>201</v>
      </c>
      <c r="E32" s="98">
        <f>SUM(E29:E31)</f>
        <v>0</v>
      </c>
      <c r="G32" s="112"/>
      <c r="H32" s="79">
        <v>852</v>
      </c>
      <c r="I32" s="79" t="s">
        <v>426</v>
      </c>
    </row>
    <row r="33" spans="1:5" ht="22.5" customHeight="1">
      <c r="A33" s="320"/>
      <c r="B33" s="321"/>
      <c r="C33" s="321"/>
      <c r="D33" s="321"/>
      <c r="E33" s="322"/>
    </row>
    <row r="34" spans="1:5" ht="12.75">
      <c r="A34" s="84"/>
      <c r="B34" s="84" t="s">
        <v>581</v>
      </c>
      <c r="C34" s="85">
        <v>30000</v>
      </c>
      <c r="D34" s="86"/>
      <c r="E34" s="86"/>
    </row>
    <row r="35" spans="1:5" ht="12.75">
      <c r="A35" s="84"/>
      <c r="B35" s="84"/>
      <c r="C35" s="85"/>
      <c r="D35" s="86"/>
      <c r="E35" s="86">
        <f>C35*D35/100</f>
        <v>0</v>
      </c>
    </row>
    <row r="36" spans="1:9" ht="12.75">
      <c r="A36" s="74"/>
      <c r="B36" s="97" t="s">
        <v>246</v>
      </c>
      <c r="C36" s="98">
        <f>SUM(C33:C35)</f>
        <v>30000</v>
      </c>
      <c r="D36" s="98" t="s">
        <v>201</v>
      </c>
      <c r="E36" s="98">
        <f>SUM(E33:E35)</f>
        <v>0</v>
      </c>
      <c r="G36" s="112"/>
      <c r="H36" s="79">
        <v>853</v>
      </c>
      <c r="I36" s="79" t="s">
        <v>426</v>
      </c>
    </row>
    <row r="37" spans="1:5" ht="22.5" customHeight="1">
      <c r="A37" s="320"/>
      <c r="B37" s="321"/>
      <c r="C37" s="321"/>
      <c r="D37" s="321"/>
      <c r="E37" s="322"/>
    </row>
    <row r="38" spans="1:5" ht="12.75">
      <c r="A38" s="84"/>
      <c r="B38" s="84"/>
      <c r="C38" s="85"/>
      <c r="D38" s="86"/>
      <c r="E38" s="86">
        <f>C38*D38/100</f>
        <v>0</v>
      </c>
    </row>
    <row r="39" spans="1:5" ht="12.75">
      <c r="A39" s="84"/>
      <c r="B39" s="84"/>
      <c r="C39" s="85"/>
      <c r="D39" s="86"/>
      <c r="E39" s="86">
        <f>C39*D39/100</f>
        <v>0</v>
      </c>
    </row>
    <row r="40" spans="1:9" ht="12.75">
      <c r="A40" s="74"/>
      <c r="B40" s="97" t="s">
        <v>246</v>
      </c>
      <c r="C40" s="98">
        <f>SUM(C37:C39)</f>
        <v>0</v>
      </c>
      <c r="D40" s="98" t="s">
        <v>201</v>
      </c>
      <c r="E40" s="98">
        <f>SUM(E37:E39)</f>
        <v>0</v>
      </c>
      <c r="G40" s="112"/>
      <c r="H40" s="79">
        <v>853</v>
      </c>
      <c r="I40" s="79" t="s">
        <v>426</v>
      </c>
    </row>
    <row r="41" spans="1:5" ht="21.75" customHeight="1">
      <c r="A41" s="320"/>
      <c r="B41" s="321"/>
      <c r="C41" s="321"/>
      <c r="D41" s="321"/>
      <c r="E41" s="322"/>
    </row>
    <row r="42" spans="1:5" ht="21.75" customHeight="1">
      <c r="A42" s="84"/>
      <c r="B42" s="84"/>
      <c r="C42" s="85"/>
      <c r="D42" s="86"/>
      <c r="E42" s="86">
        <f>C42*D42/100</f>
        <v>0</v>
      </c>
    </row>
    <row r="43" spans="1:5" ht="21.75" customHeight="1">
      <c r="A43" s="84"/>
      <c r="B43" s="84"/>
      <c r="C43" s="85"/>
      <c r="D43" s="86"/>
      <c r="E43" s="86">
        <f>C43*D43/100</f>
        <v>0</v>
      </c>
    </row>
    <row r="44" spans="1:9" ht="21.75" customHeight="1">
      <c r="A44" s="74"/>
      <c r="B44" s="97" t="s">
        <v>246</v>
      </c>
      <c r="C44" s="98">
        <f>SUM(C41:C43)</f>
        <v>0</v>
      </c>
      <c r="D44" s="98" t="s">
        <v>201</v>
      </c>
      <c r="E44" s="98">
        <f>SUM(E41:E43)</f>
        <v>0</v>
      </c>
      <c r="G44" s="112"/>
      <c r="H44" s="79">
        <v>853</v>
      </c>
      <c r="I44" s="79" t="s">
        <v>426</v>
      </c>
    </row>
    <row r="46" spans="1:13" ht="15.75" customHeight="1">
      <c r="A46" s="5" t="s">
        <v>424</v>
      </c>
      <c r="C46" s="81">
        <v>850</v>
      </c>
      <c r="G46" s="143"/>
      <c r="H46" s="138">
        <v>180</v>
      </c>
      <c r="I46" s="139"/>
      <c r="J46" s="139"/>
      <c r="K46" s="93">
        <f>G56+G60</f>
        <v>92906.96</v>
      </c>
      <c r="L46" s="92">
        <v>851</v>
      </c>
      <c r="M46" s="92" t="s">
        <v>11</v>
      </c>
    </row>
    <row r="47" spans="1:13" ht="33.75" customHeight="1">
      <c r="A47" s="5" t="s">
        <v>425</v>
      </c>
      <c r="C47" s="323" t="s">
        <v>302</v>
      </c>
      <c r="D47" s="323"/>
      <c r="E47" s="323"/>
      <c r="F47" s="323"/>
      <c r="G47" s="150">
        <f>92906.96+3000</f>
        <v>95906.96</v>
      </c>
      <c r="H47" s="138">
        <v>130</v>
      </c>
      <c r="I47" s="139"/>
      <c r="J47" s="139"/>
      <c r="K47" s="93">
        <f>G64+G68+G71</f>
        <v>0</v>
      </c>
      <c r="L47" s="92">
        <v>852</v>
      </c>
      <c r="M47" s="92" t="s">
        <v>12</v>
      </c>
    </row>
    <row r="48" spans="7:13" ht="12.75">
      <c r="G48" s="144"/>
      <c r="H48" s="138">
        <v>120</v>
      </c>
      <c r="I48" s="139"/>
      <c r="J48" s="139"/>
      <c r="K48" s="93">
        <f>G72+G76</f>
        <v>3000</v>
      </c>
      <c r="L48" s="92">
        <v>853</v>
      </c>
      <c r="M48" s="92" t="s">
        <v>13</v>
      </c>
    </row>
    <row r="49" spans="1:13" ht="90" customHeight="1">
      <c r="A49" s="326" t="s">
        <v>361</v>
      </c>
      <c r="B49" s="326" t="s">
        <v>372</v>
      </c>
      <c r="C49" s="326" t="s">
        <v>390</v>
      </c>
      <c r="D49" s="326" t="s">
        <v>391</v>
      </c>
      <c r="E49" s="326" t="s">
        <v>392</v>
      </c>
      <c r="G49" s="144"/>
      <c r="H49" s="138">
        <v>140</v>
      </c>
      <c r="I49" s="139"/>
      <c r="J49" s="139"/>
      <c r="K49" s="93"/>
      <c r="L49" s="92"/>
      <c r="M49" s="92"/>
    </row>
    <row r="50" spans="1:13" ht="12.75">
      <c r="A50" s="326"/>
      <c r="B50" s="326"/>
      <c r="C50" s="326"/>
      <c r="D50" s="326"/>
      <c r="E50" s="326"/>
      <c r="G50" s="144"/>
      <c r="H50" s="138">
        <v>550</v>
      </c>
      <c r="I50" s="139"/>
      <c r="J50" s="139"/>
      <c r="K50" s="93"/>
      <c r="L50" s="92"/>
      <c r="M50" s="92"/>
    </row>
    <row r="51" spans="1:13" ht="12.75">
      <c r="A51" s="326"/>
      <c r="B51" s="326"/>
      <c r="C51" s="326"/>
      <c r="D51" s="326"/>
      <c r="E51" s="326"/>
      <c r="G51" s="145">
        <f>SUM(G46:G50)</f>
        <v>95906.96</v>
      </c>
      <c r="H51" s="142"/>
      <c r="I51" s="142"/>
      <c r="J51" s="142"/>
      <c r="K51" s="94">
        <f>SUM(K46:K50)</f>
        <v>95906.96</v>
      </c>
      <c r="L51" s="96"/>
      <c r="M51" s="96"/>
    </row>
    <row r="52" spans="1:13" s="87" customFormat="1" ht="12.75">
      <c r="A52" s="83">
        <v>1</v>
      </c>
      <c r="B52" s="83">
        <v>2</v>
      </c>
      <c r="C52" s="83">
        <v>3</v>
      </c>
      <c r="D52" s="83">
        <v>4</v>
      </c>
      <c r="E52" s="83">
        <v>5</v>
      </c>
      <c r="G52" s="113"/>
      <c r="H52" s="5"/>
      <c r="I52" s="5"/>
      <c r="J52" s="5"/>
      <c r="K52" s="134"/>
      <c r="L52" s="5"/>
      <c r="M52" s="5"/>
    </row>
    <row r="53" spans="1:5" ht="80.25" customHeight="1">
      <c r="A53" s="320" t="s">
        <v>86</v>
      </c>
      <c r="B53" s="321"/>
      <c r="C53" s="321"/>
      <c r="D53" s="321"/>
      <c r="E53" s="322"/>
    </row>
    <row r="54" spans="1:5" ht="12.75">
      <c r="A54" s="84"/>
      <c r="B54" s="84" t="s">
        <v>11</v>
      </c>
      <c r="C54" s="85"/>
      <c r="D54" s="86"/>
      <c r="E54" s="86">
        <v>92906.96</v>
      </c>
    </row>
    <row r="55" spans="1:5" ht="12.75">
      <c r="A55" s="84"/>
      <c r="B55" s="84"/>
      <c r="C55" s="85"/>
      <c r="D55" s="86"/>
      <c r="E55" s="86">
        <f>C55*D55/100</f>
        <v>0</v>
      </c>
    </row>
    <row r="56" spans="1:9" ht="12.75">
      <c r="A56" s="74"/>
      <c r="B56" s="97" t="s">
        <v>246</v>
      </c>
      <c r="C56" s="98">
        <f>SUM(C53:C55)</f>
        <v>0</v>
      </c>
      <c r="D56" s="98" t="s">
        <v>201</v>
      </c>
      <c r="E56" s="98">
        <f>SUM(E53:E55)</f>
        <v>92906.96</v>
      </c>
      <c r="G56" s="112">
        <v>92906.96</v>
      </c>
      <c r="H56" s="79">
        <v>851</v>
      </c>
      <c r="I56" s="79" t="s">
        <v>429</v>
      </c>
    </row>
    <row r="57" spans="1:5" ht="25.5" customHeight="1">
      <c r="A57" s="320" t="s">
        <v>87</v>
      </c>
      <c r="B57" s="321"/>
      <c r="C57" s="321"/>
      <c r="D57" s="321"/>
      <c r="E57" s="322"/>
    </row>
    <row r="58" spans="1:5" ht="12.75">
      <c r="A58" s="84"/>
      <c r="B58" s="84"/>
      <c r="C58" s="85"/>
      <c r="D58" s="86"/>
      <c r="E58" s="86">
        <f>C58*D58/100</f>
        <v>0</v>
      </c>
    </row>
    <row r="59" spans="1:5" ht="12.75">
      <c r="A59" s="84"/>
      <c r="B59" s="84"/>
      <c r="C59" s="85"/>
      <c r="D59" s="86"/>
      <c r="E59" s="86">
        <f>C59*D59/100</f>
        <v>0</v>
      </c>
    </row>
    <row r="60" spans="1:9" ht="12.75">
      <c r="A60" s="74"/>
      <c r="B60" s="97" t="s">
        <v>246</v>
      </c>
      <c r="C60" s="98">
        <f>SUM(C57:C59)</f>
        <v>0</v>
      </c>
      <c r="D60" s="98" t="s">
        <v>201</v>
      </c>
      <c r="E60" s="98">
        <f>SUM(E57:E59)</f>
        <v>0</v>
      </c>
      <c r="G60" s="112"/>
      <c r="H60" s="79">
        <v>851</v>
      </c>
      <c r="I60" s="79" t="s">
        <v>429</v>
      </c>
    </row>
    <row r="61" spans="1:5" ht="63.75" customHeight="1">
      <c r="A61" s="320" t="s">
        <v>86</v>
      </c>
      <c r="B61" s="321"/>
      <c r="C61" s="321"/>
      <c r="D61" s="321"/>
      <c r="E61" s="322"/>
    </row>
    <row r="62" spans="1:5" ht="12.75">
      <c r="A62" s="84"/>
      <c r="B62" s="84"/>
      <c r="C62" s="85"/>
      <c r="D62" s="86"/>
      <c r="E62" s="86">
        <f>C62*D62/100</f>
        <v>0</v>
      </c>
    </row>
    <row r="63" spans="1:5" ht="12.75">
      <c r="A63" s="84"/>
      <c r="B63" s="84"/>
      <c r="C63" s="85"/>
      <c r="D63" s="86"/>
      <c r="E63" s="86">
        <f>C63*D63/100</f>
        <v>0</v>
      </c>
    </row>
    <row r="64" spans="1:9" ht="12.75">
      <c r="A64" s="74"/>
      <c r="B64" s="97" t="s">
        <v>246</v>
      </c>
      <c r="C64" s="98">
        <f>SUM(C61:C63)</f>
        <v>0</v>
      </c>
      <c r="D64" s="98" t="s">
        <v>201</v>
      </c>
      <c r="E64" s="98">
        <f>SUM(E61:E63)</f>
        <v>0</v>
      </c>
      <c r="G64" s="112"/>
      <c r="H64" s="79">
        <v>852</v>
      </c>
      <c r="I64" s="79" t="s">
        <v>429</v>
      </c>
    </row>
    <row r="65" spans="1:5" ht="22.5" customHeight="1">
      <c r="A65" s="320" t="s">
        <v>87</v>
      </c>
      <c r="B65" s="321"/>
      <c r="C65" s="321"/>
      <c r="D65" s="321"/>
      <c r="E65" s="322"/>
    </row>
    <row r="66" spans="1:5" ht="12.75">
      <c r="A66" s="84"/>
      <c r="B66" s="84"/>
      <c r="C66" s="85"/>
      <c r="D66" s="86"/>
      <c r="E66" s="86">
        <f>C66*D66/100</f>
        <v>0</v>
      </c>
    </row>
    <row r="67" spans="1:5" ht="12.75">
      <c r="A67" s="84"/>
      <c r="B67" s="84"/>
      <c r="C67" s="85"/>
      <c r="D67" s="86"/>
      <c r="E67" s="86">
        <f>C67*D67/100</f>
        <v>0</v>
      </c>
    </row>
    <row r="68" spans="1:9" ht="12.75">
      <c r="A68" s="74"/>
      <c r="B68" s="97" t="s">
        <v>246</v>
      </c>
      <c r="C68" s="98">
        <f>SUM(C65:C67)</f>
        <v>0</v>
      </c>
      <c r="D68" s="98" t="s">
        <v>201</v>
      </c>
      <c r="E68" s="98">
        <f>SUM(E65:E67)</f>
        <v>0</v>
      </c>
      <c r="G68" s="112"/>
      <c r="H68" s="79">
        <v>852</v>
      </c>
      <c r="I68" s="79" t="s">
        <v>429</v>
      </c>
    </row>
    <row r="69" spans="1:5" ht="75" customHeight="1">
      <c r="A69" s="320" t="s">
        <v>86</v>
      </c>
      <c r="B69" s="321"/>
      <c r="C69" s="321"/>
      <c r="D69" s="321"/>
      <c r="E69" s="322"/>
    </row>
    <row r="70" spans="1:5" ht="12.75">
      <c r="A70" s="84"/>
      <c r="B70" s="84" t="s">
        <v>149</v>
      </c>
      <c r="C70" s="85"/>
      <c r="D70" s="86"/>
      <c r="E70" s="86">
        <f>C70*D70/100</f>
        <v>0</v>
      </c>
    </row>
    <row r="71" spans="1:9" ht="12.75">
      <c r="A71" s="84"/>
      <c r="B71" s="84" t="s">
        <v>498</v>
      </c>
      <c r="C71" s="85"/>
      <c r="D71" s="86"/>
      <c r="E71" s="86">
        <f>C71*D71/100</f>
        <v>0</v>
      </c>
      <c r="H71" s="5">
        <v>852</v>
      </c>
      <c r="I71" s="5" t="s">
        <v>429</v>
      </c>
    </row>
    <row r="72" spans="1:9" ht="12.75">
      <c r="A72" s="74"/>
      <c r="B72" s="97" t="s">
        <v>246</v>
      </c>
      <c r="C72" s="98">
        <f>SUM(C69:C71)</f>
        <v>0</v>
      </c>
      <c r="D72" s="98" t="s">
        <v>201</v>
      </c>
      <c r="E72" s="98">
        <f>SUM(E69:E71)</f>
        <v>0</v>
      </c>
      <c r="G72" s="112"/>
      <c r="H72" s="79">
        <v>853</v>
      </c>
      <c r="I72" s="79" t="s">
        <v>429</v>
      </c>
    </row>
    <row r="73" spans="1:5" ht="28.5" customHeight="1">
      <c r="A73" s="320" t="s">
        <v>87</v>
      </c>
      <c r="B73" s="321"/>
      <c r="C73" s="321"/>
      <c r="D73" s="321"/>
      <c r="E73" s="322"/>
    </row>
    <row r="74" spans="1:5" ht="12.75">
      <c r="A74" s="84"/>
      <c r="B74" s="84" t="s">
        <v>149</v>
      </c>
      <c r="C74" s="85">
        <v>3000</v>
      </c>
      <c r="D74" s="86">
        <v>100</v>
      </c>
      <c r="E74" s="86">
        <f>C74*D74/100</f>
        <v>3000</v>
      </c>
    </row>
    <row r="75" spans="1:5" ht="12.75">
      <c r="A75" s="84"/>
      <c r="B75" s="84"/>
      <c r="C75" s="85"/>
      <c r="D75" s="86"/>
      <c r="E75" s="86">
        <f>C75*D75/100</f>
        <v>0</v>
      </c>
    </row>
    <row r="76" spans="1:9" ht="12.75">
      <c r="A76" s="74"/>
      <c r="B76" s="97" t="s">
        <v>246</v>
      </c>
      <c r="C76" s="98">
        <f>SUM(C73:C75)</f>
        <v>3000</v>
      </c>
      <c r="D76" s="98" t="s">
        <v>201</v>
      </c>
      <c r="E76" s="98">
        <f>SUM(E73:E75)</f>
        <v>3000</v>
      </c>
      <c r="G76" s="112">
        <v>3000</v>
      </c>
      <c r="H76" s="79">
        <v>853</v>
      </c>
      <c r="I76" s="79" t="s">
        <v>429</v>
      </c>
    </row>
  </sheetData>
  <sheetProtection/>
  <mergeCells count="28">
    <mergeCell ref="E5:E7"/>
    <mergeCell ref="A33:E33"/>
    <mergeCell ref="A37:E37"/>
    <mergeCell ref="A41:E41"/>
    <mergeCell ref="A9:E9"/>
    <mergeCell ref="A13:E13"/>
    <mergeCell ref="A17:E17"/>
    <mergeCell ref="A21:E21"/>
    <mergeCell ref="A5:A7"/>
    <mergeCell ref="B5:B7"/>
    <mergeCell ref="A1:F1"/>
    <mergeCell ref="C47:F47"/>
    <mergeCell ref="A49:A51"/>
    <mergeCell ref="B49:B51"/>
    <mergeCell ref="C49:C51"/>
    <mergeCell ref="D49:D51"/>
    <mergeCell ref="E49:E51"/>
    <mergeCell ref="C3:F3"/>
    <mergeCell ref="C5:C7"/>
    <mergeCell ref="D5:D7"/>
    <mergeCell ref="A25:E25"/>
    <mergeCell ref="A29:E29"/>
    <mergeCell ref="A69:E69"/>
    <mergeCell ref="A73:E73"/>
    <mergeCell ref="A53:E53"/>
    <mergeCell ref="A57:E57"/>
    <mergeCell ref="A61:E61"/>
    <mergeCell ref="A65:E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73"/>
  <sheetViews>
    <sheetView view="pageBreakPreview" zoomScale="60" zoomScalePageLayoutView="0" workbookViewId="0" topLeftCell="A103">
      <selection activeCell="K134" sqref="K134"/>
    </sheetView>
  </sheetViews>
  <sheetFormatPr defaultColWidth="9.00390625" defaultRowHeight="12.75"/>
  <cols>
    <col min="1" max="1" width="5.125" style="1" customWidth="1"/>
    <col min="2" max="2" width="47.00390625" style="1" customWidth="1"/>
    <col min="3" max="3" width="12.625" style="1" customWidth="1"/>
    <col min="4" max="7" width="13.875" style="1" customWidth="1"/>
    <col min="8" max="10" width="9.125" style="1" customWidth="1"/>
    <col min="11" max="11" width="12.25390625" style="133" customWidth="1"/>
    <col min="12" max="16384" width="9.125" style="1" customWidth="1"/>
  </cols>
  <sheetData>
    <row r="1" ht="18.75">
      <c r="A1" s="107" t="s">
        <v>14</v>
      </c>
    </row>
    <row r="2" spans="1:11" ht="24" customHeight="1">
      <c r="A2" s="307" t="s">
        <v>400</v>
      </c>
      <c r="B2" s="307"/>
      <c r="C2" s="307"/>
      <c r="D2" s="307"/>
      <c r="E2" s="307"/>
      <c r="F2" s="307"/>
      <c r="K2" s="109"/>
    </row>
    <row r="3" spans="1:13" ht="15.75" customHeight="1">
      <c r="A3" s="5" t="s">
        <v>424</v>
      </c>
      <c r="B3" s="5"/>
      <c r="C3" s="154">
        <v>210</v>
      </c>
      <c r="D3" s="5"/>
      <c r="E3" s="5"/>
      <c r="F3" s="5"/>
      <c r="G3" s="146"/>
      <c r="H3" s="138">
        <v>130</v>
      </c>
      <c r="I3" s="139"/>
      <c r="J3" s="139"/>
      <c r="K3" s="93">
        <f>G13</f>
        <v>0</v>
      </c>
      <c r="L3" s="92">
        <v>111</v>
      </c>
      <c r="M3" s="92" t="s">
        <v>444</v>
      </c>
    </row>
    <row r="4" spans="1:13" ht="31.5" customHeight="1">
      <c r="A4" s="5" t="s">
        <v>425</v>
      </c>
      <c r="B4" s="5"/>
      <c r="C4" s="323" t="s">
        <v>443</v>
      </c>
      <c r="D4" s="323"/>
      <c r="E4" s="323"/>
      <c r="F4" s="323"/>
      <c r="G4" s="151"/>
      <c r="H4" s="138">
        <v>130</v>
      </c>
      <c r="I4" s="139"/>
      <c r="J4" s="139"/>
      <c r="K4" s="93">
        <f>G17</f>
        <v>0</v>
      </c>
      <c r="L4" s="92">
        <v>112</v>
      </c>
      <c r="M4" s="92" t="s">
        <v>445</v>
      </c>
    </row>
    <row r="5" spans="7:13" ht="12.75">
      <c r="G5" s="147"/>
      <c r="H5" s="138"/>
      <c r="I5" s="139"/>
      <c r="J5" s="139"/>
      <c r="K5" s="93">
        <f>G21</f>
        <v>0</v>
      </c>
      <c r="L5" s="92">
        <v>119</v>
      </c>
      <c r="M5" s="92" t="s">
        <v>446</v>
      </c>
    </row>
    <row r="6" spans="1:13" ht="12.75" customHeight="1">
      <c r="A6" s="288" t="s">
        <v>361</v>
      </c>
      <c r="B6" s="288" t="s">
        <v>372</v>
      </c>
      <c r="C6" s="288" t="s">
        <v>387</v>
      </c>
      <c r="D6" s="288" t="s">
        <v>393</v>
      </c>
      <c r="E6" s="288" t="s">
        <v>389</v>
      </c>
      <c r="G6" s="147"/>
      <c r="H6" s="138"/>
      <c r="I6" s="139"/>
      <c r="J6" s="139"/>
      <c r="K6" s="93"/>
      <c r="L6" s="92"/>
      <c r="M6" s="92"/>
    </row>
    <row r="7" spans="1:13" ht="66" customHeight="1">
      <c r="A7" s="288"/>
      <c r="B7" s="288"/>
      <c r="C7" s="288"/>
      <c r="D7" s="288"/>
      <c r="E7" s="288"/>
      <c r="G7" s="147"/>
      <c r="H7" s="138">
        <v>130</v>
      </c>
      <c r="I7" s="139">
        <v>800000</v>
      </c>
      <c r="J7" s="139"/>
      <c r="K7" s="93"/>
      <c r="L7" s="92"/>
      <c r="M7" s="92"/>
    </row>
    <row r="8" spans="1:11" ht="12.75" customHeight="1">
      <c r="A8" s="288"/>
      <c r="B8" s="288"/>
      <c r="C8" s="288"/>
      <c r="D8" s="288"/>
      <c r="E8" s="288"/>
      <c r="G8" s="108">
        <f>SUM(G3:G7)</f>
        <v>0</v>
      </c>
      <c r="H8" s="106"/>
      <c r="I8" s="106"/>
      <c r="J8" s="106"/>
      <c r="K8" s="108">
        <f>SUM(K3:K7)</f>
        <v>0</v>
      </c>
    </row>
    <row r="9" spans="1:11" ht="15">
      <c r="A9" s="53">
        <v>1</v>
      </c>
      <c r="B9" s="53">
        <v>2</v>
      </c>
      <c r="C9" s="53">
        <v>3</v>
      </c>
      <c r="D9" s="53">
        <v>4</v>
      </c>
      <c r="E9" s="53">
        <v>5</v>
      </c>
      <c r="G9" s="109"/>
      <c r="K9" s="109"/>
    </row>
    <row r="10" spans="1:11" ht="38.25" customHeight="1">
      <c r="A10" s="301"/>
      <c r="B10" s="302"/>
      <c r="C10" s="302"/>
      <c r="D10" s="302"/>
      <c r="E10" s="303"/>
      <c r="G10" s="109"/>
      <c r="K10" s="109"/>
    </row>
    <row r="11" spans="1:11" ht="15">
      <c r="A11" s="60"/>
      <c r="B11" s="60"/>
      <c r="C11" s="63"/>
      <c r="D11" s="61"/>
      <c r="E11" s="61"/>
      <c r="G11" s="109"/>
      <c r="K11" s="109"/>
    </row>
    <row r="12" spans="1:11" ht="15">
      <c r="A12" s="60"/>
      <c r="B12" s="60"/>
      <c r="C12" s="63"/>
      <c r="D12" s="61"/>
      <c r="E12" s="61"/>
      <c r="G12" s="109"/>
      <c r="K12" s="109"/>
    </row>
    <row r="13" spans="1:11" ht="15">
      <c r="A13" s="73"/>
      <c r="B13" s="99" t="s">
        <v>246</v>
      </c>
      <c r="C13" s="100" t="s">
        <v>201</v>
      </c>
      <c r="D13" s="100" t="s">
        <v>201</v>
      </c>
      <c r="E13" s="100">
        <f>SUM(E11:E12)</f>
        <v>0</v>
      </c>
      <c r="G13" s="77"/>
      <c r="H13" s="79">
        <v>111</v>
      </c>
      <c r="I13" s="79" t="s">
        <v>427</v>
      </c>
      <c r="K13" s="109"/>
    </row>
    <row r="14" spans="1:11" ht="15.75" customHeight="1">
      <c r="A14" s="301"/>
      <c r="B14" s="302"/>
      <c r="C14" s="302"/>
      <c r="D14" s="302"/>
      <c r="E14" s="303"/>
      <c r="G14" s="109"/>
      <c r="K14" s="109"/>
    </row>
    <row r="15" spans="1:11" ht="15">
      <c r="A15" s="60"/>
      <c r="B15" s="60"/>
      <c r="C15" s="63"/>
      <c r="D15" s="61"/>
      <c r="E15" s="61"/>
      <c r="G15" s="109"/>
      <c r="K15" s="109"/>
    </row>
    <row r="16" spans="1:11" ht="15">
      <c r="A16" s="60"/>
      <c r="B16" s="60"/>
      <c r="C16" s="63"/>
      <c r="D16" s="61"/>
      <c r="E16" s="61"/>
      <c r="G16" s="109"/>
      <c r="K16" s="109"/>
    </row>
    <row r="17" spans="1:11" ht="15">
      <c r="A17" s="73"/>
      <c r="B17" s="99" t="s">
        <v>246</v>
      </c>
      <c r="C17" s="100" t="s">
        <v>201</v>
      </c>
      <c r="D17" s="100" t="s">
        <v>201</v>
      </c>
      <c r="E17" s="100">
        <f>SUM(E15:E16)</f>
        <v>0</v>
      </c>
      <c r="G17" s="77"/>
      <c r="H17" s="79">
        <v>112</v>
      </c>
      <c r="I17" s="79" t="s">
        <v>427</v>
      </c>
      <c r="K17" s="109"/>
    </row>
    <row r="18" spans="1:11" ht="15.75" customHeight="1">
      <c r="A18" s="301"/>
      <c r="B18" s="302"/>
      <c r="C18" s="302"/>
      <c r="D18" s="302"/>
      <c r="E18" s="303"/>
      <c r="G18" s="109"/>
      <c r="K18" s="109"/>
    </row>
    <row r="19" spans="1:11" ht="15">
      <c r="A19" s="60"/>
      <c r="B19" s="60"/>
      <c r="C19" s="63"/>
      <c r="D19" s="61"/>
      <c r="E19" s="61"/>
      <c r="G19" s="109"/>
      <c r="K19" s="109"/>
    </row>
    <row r="20" spans="1:11" ht="15">
      <c r="A20" s="60"/>
      <c r="B20" s="60"/>
      <c r="C20" s="63"/>
      <c r="D20" s="61"/>
      <c r="E20" s="61"/>
      <c r="G20" s="109"/>
      <c r="K20" s="109"/>
    </row>
    <row r="21" spans="1:11" ht="15">
      <c r="A21" s="73"/>
      <c r="B21" s="99" t="s">
        <v>246</v>
      </c>
      <c r="C21" s="100" t="s">
        <v>201</v>
      </c>
      <c r="D21" s="100" t="s">
        <v>201</v>
      </c>
      <c r="E21" s="100">
        <f>SUM(E19:E20)</f>
        <v>0</v>
      </c>
      <c r="G21" s="77"/>
      <c r="H21" s="79">
        <v>119</v>
      </c>
      <c r="I21" s="79" t="s">
        <v>427</v>
      </c>
      <c r="K21" s="109"/>
    </row>
    <row r="22" spans="1:11" ht="24" customHeight="1">
      <c r="A22" s="307"/>
      <c r="B22" s="307"/>
      <c r="C22" s="307"/>
      <c r="D22" s="307"/>
      <c r="E22" s="307"/>
      <c r="F22" s="307"/>
      <c r="K22" s="109"/>
    </row>
    <row r="23" spans="1:13" ht="15.75" customHeight="1">
      <c r="A23" s="5" t="s">
        <v>424</v>
      </c>
      <c r="B23" s="5"/>
      <c r="C23" s="154">
        <v>240</v>
      </c>
      <c r="D23" s="5"/>
      <c r="E23" s="5"/>
      <c r="F23" s="5"/>
      <c r="G23" s="146"/>
      <c r="H23" s="138">
        <v>130</v>
      </c>
      <c r="I23" s="139"/>
      <c r="J23" s="139"/>
      <c r="K23" s="93">
        <f>G33</f>
        <v>0</v>
      </c>
      <c r="L23" s="92">
        <v>243</v>
      </c>
      <c r="M23" s="92" t="s">
        <v>441</v>
      </c>
    </row>
    <row r="24" spans="1:13" ht="37.5" customHeight="1">
      <c r="A24" s="5" t="s">
        <v>425</v>
      </c>
      <c r="B24" s="5"/>
      <c r="C24" s="323" t="s">
        <v>247</v>
      </c>
      <c r="D24" s="323"/>
      <c r="E24" s="323"/>
      <c r="F24" s="323"/>
      <c r="G24" s="151"/>
      <c r="H24" s="138">
        <v>130</v>
      </c>
      <c r="I24" s="139"/>
      <c r="J24" s="139"/>
      <c r="K24" s="93">
        <f>G37+G42</f>
        <v>0</v>
      </c>
      <c r="L24" s="92">
        <v>244</v>
      </c>
      <c r="M24" s="92" t="s">
        <v>441</v>
      </c>
    </row>
    <row r="25" spans="7:13" ht="12.75">
      <c r="G25" s="147"/>
      <c r="H25" s="138"/>
      <c r="I25" s="139"/>
      <c r="J25" s="139"/>
      <c r="K25" s="93"/>
      <c r="L25" s="92"/>
      <c r="M25" s="92"/>
    </row>
    <row r="26" spans="1:13" ht="12.75" customHeight="1">
      <c r="A26" s="288" t="s">
        <v>361</v>
      </c>
      <c r="B26" s="288" t="s">
        <v>372</v>
      </c>
      <c r="C26" s="288" t="s">
        <v>387</v>
      </c>
      <c r="D26" s="288" t="s">
        <v>393</v>
      </c>
      <c r="E26" s="288" t="s">
        <v>389</v>
      </c>
      <c r="G26" s="147"/>
      <c r="H26" s="138"/>
      <c r="I26" s="139"/>
      <c r="J26" s="139"/>
      <c r="K26" s="93"/>
      <c r="L26" s="92"/>
      <c r="M26" s="92"/>
    </row>
    <row r="27" spans="1:13" ht="66" customHeight="1">
      <c r="A27" s="288"/>
      <c r="B27" s="288"/>
      <c r="C27" s="288"/>
      <c r="D27" s="288"/>
      <c r="E27" s="288"/>
      <c r="G27" s="147"/>
      <c r="H27" s="138">
        <v>130</v>
      </c>
      <c r="I27" s="139">
        <v>800000</v>
      </c>
      <c r="J27" s="139"/>
      <c r="K27" s="93"/>
      <c r="L27" s="92"/>
      <c r="M27" s="92"/>
    </row>
    <row r="28" spans="1:11" ht="12.75" customHeight="1">
      <c r="A28" s="288"/>
      <c r="B28" s="288"/>
      <c r="C28" s="288"/>
      <c r="D28" s="288"/>
      <c r="E28" s="288"/>
      <c r="G28" s="108">
        <f>SUM(G23:G27)</f>
        <v>0</v>
      </c>
      <c r="H28" s="106"/>
      <c r="I28" s="106"/>
      <c r="J28" s="106"/>
      <c r="K28" s="108">
        <f>SUM(K23:K27)</f>
        <v>0</v>
      </c>
    </row>
    <row r="29" spans="1:11" ht="15">
      <c r="A29" s="53">
        <v>1</v>
      </c>
      <c r="B29" s="53">
        <v>2</v>
      </c>
      <c r="C29" s="53">
        <v>3</v>
      </c>
      <c r="D29" s="53">
        <v>4</v>
      </c>
      <c r="E29" s="53">
        <v>5</v>
      </c>
      <c r="G29" s="109"/>
      <c r="K29" s="109"/>
    </row>
    <row r="30" spans="1:11" ht="34.5" customHeight="1">
      <c r="A30" s="301"/>
      <c r="B30" s="302"/>
      <c r="C30" s="302"/>
      <c r="D30" s="302"/>
      <c r="E30" s="303"/>
      <c r="G30" s="109"/>
      <c r="K30" s="109"/>
    </row>
    <row r="31" spans="1:11" ht="15">
      <c r="A31" s="60"/>
      <c r="B31" s="75"/>
      <c r="C31" s="63"/>
      <c r="D31" s="61"/>
      <c r="E31" s="61"/>
      <c r="G31" s="109"/>
      <c r="K31" s="109"/>
    </row>
    <row r="32" spans="1:11" ht="15">
      <c r="A32" s="60"/>
      <c r="B32" s="60"/>
      <c r="C32" s="63"/>
      <c r="D32" s="61"/>
      <c r="E32" s="61"/>
      <c r="G32" s="109"/>
      <c r="K32" s="109"/>
    </row>
    <row r="33" spans="1:11" ht="15">
      <c r="A33" s="73"/>
      <c r="B33" s="99" t="s">
        <v>246</v>
      </c>
      <c r="C33" s="100" t="s">
        <v>201</v>
      </c>
      <c r="D33" s="100" t="s">
        <v>201</v>
      </c>
      <c r="E33" s="100">
        <f>SUM(E31:E32)</f>
        <v>0</v>
      </c>
      <c r="G33" s="77"/>
      <c r="H33" s="79">
        <v>243</v>
      </c>
      <c r="I33" s="79" t="s">
        <v>427</v>
      </c>
      <c r="K33" s="109"/>
    </row>
    <row r="34" spans="1:11" ht="30.75" customHeight="1">
      <c r="A34" s="301" t="s">
        <v>150</v>
      </c>
      <c r="B34" s="302"/>
      <c r="C34" s="302"/>
      <c r="D34" s="302"/>
      <c r="E34" s="303"/>
      <c r="G34" s="109"/>
      <c r="K34" s="109"/>
    </row>
    <row r="35" spans="1:11" ht="15">
      <c r="A35" s="60"/>
      <c r="B35" s="75"/>
      <c r="C35" s="63"/>
      <c r="D35" s="61"/>
      <c r="E35" s="61"/>
      <c r="G35" s="109"/>
      <c r="K35" s="109"/>
    </row>
    <row r="36" spans="1:11" ht="15">
      <c r="A36" s="60"/>
      <c r="B36" s="60"/>
      <c r="C36" s="63"/>
      <c r="D36" s="61"/>
      <c r="E36" s="61"/>
      <c r="G36" s="109"/>
      <c r="K36" s="109"/>
    </row>
    <row r="37" spans="1:11" ht="15">
      <c r="A37" s="73"/>
      <c r="B37" s="99" t="s">
        <v>246</v>
      </c>
      <c r="C37" s="100" t="s">
        <v>201</v>
      </c>
      <c r="D37" s="100" t="s">
        <v>201</v>
      </c>
      <c r="E37" s="100">
        <f>SUM(E35:E36)</f>
        <v>0</v>
      </c>
      <c r="G37" s="77"/>
      <c r="H37" s="79">
        <v>244</v>
      </c>
      <c r="I37" s="79" t="s">
        <v>427</v>
      </c>
      <c r="K37" s="109"/>
    </row>
    <row r="38" spans="1:11" ht="30.75" customHeight="1">
      <c r="A38" s="301" t="s">
        <v>457</v>
      </c>
      <c r="B38" s="302"/>
      <c r="C38" s="302"/>
      <c r="D38" s="302"/>
      <c r="E38" s="303"/>
      <c r="G38" s="109"/>
      <c r="K38" s="109"/>
    </row>
    <row r="39" spans="1:11" ht="15">
      <c r="A39" s="60">
        <v>1</v>
      </c>
      <c r="B39" s="75" t="s">
        <v>173</v>
      </c>
      <c r="C39" s="63"/>
      <c r="D39" s="61">
        <v>1</v>
      </c>
      <c r="E39" s="61">
        <f>C39*D39</f>
        <v>0</v>
      </c>
      <c r="G39" s="109"/>
      <c r="K39" s="109"/>
    </row>
    <row r="40" spans="1:11" ht="15">
      <c r="A40" s="60">
        <v>2</v>
      </c>
      <c r="B40" s="75" t="s">
        <v>172</v>
      </c>
      <c r="C40" s="63"/>
      <c r="D40" s="61">
        <v>1</v>
      </c>
      <c r="E40" s="61">
        <f>C40*D40</f>
        <v>0</v>
      </c>
      <c r="G40" s="109"/>
      <c r="K40" s="109"/>
    </row>
    <row r="41" spans="1:11" ht="15">
      <c r="A41" s="60"/>
      <c r="B41" s="60"/>
      <c r="C41" s="63"/>
      <c r="D41" s="61"/>
      <c r="E41" s="61"/>
      <c r="G41" s="109"/>
      <c r="K41" s="109"/>
    </row>
    <row r="42" spans="1:11" ht="15">
      <c r="A42" s="73"/>
      <c r="B42" s="99" t="s">
        <v>246</v>
      </c>
      <c r="C42" s="100" t="s">
        <v>201</v>
      </c>
      <c r="D42" s="100" t="s">
        <v>201</v>
      </c>
      <c r="E42" s="100">
        <f>SUM(E39:E41)</f>
        <v>0</v>
      </c>
      <c r="G42" s="77"/>
      <c r="H42" s="79">
        <v>244</v>
      </c>
      <c r="I42" s="79" t="s">
        <v>427</v>
      </c>
      <c r="K42" s="109"/>
    </row>
    <row r="43" spans="1:13" ht="15.75" customHeight="1">
      <c r="A43" s="5" t="s">
        <v>424</v>
      </c>
      <c r="B43" s="5"/>
      <c r="C43" s="81">
        <v>210</v>
      </c>
      <c r="D43" s="5"/>
      <c r="E43" s="5"/>
      <c r="F43" s="5"/>
      <c r="G43" s="146"/>
      <c r="H43" s="138">
        <v>180</v>
      </c>
      <c r="I43" s="139" t="s">
        <v>9</v>
      </c>
      <c r="J43" s="139" t="s">
        <v>10</v>
      </c>
      <c r="K43" s="93">
        <f>G53</f>
        <v>0</v>
      </c>
      <c r="L43" s="92">
        <v>111</v>
      </c>
      <c r="M43" s="92" t="s">
        <v>444</v>
      </c>
    </row>
    <row r="44" spans="1:13" ht="31.5" customHeight="1">
      <c r="A44" s="5" t="s">
        <v>425</v>
      </c>
      <c r="B44" s="5"/>
      <c r="C44" s="323" t="s">
        <v>247</v>
      </c>
      <c r="D44" s="323"/>
      <c r="E44" s="323"/>
      <c r="F44" s="324"/>
      <c r="G44" s="147"/>
      <c r="H44" s="138">
        <v>180</v>
      </c>
      <c r="I44" s="139" t="s">
        <v>20</v>
      </c>
      <c r="J44" s="139" t="s">
        <v>21</v>
      </c>
      <c r="K44" s="93">
        <f>G57</f>
        <v>0</v>
      </c>
      <c r="L44" s="92">
        <v>112</v>
      </c>
      <c r="M44" s="92" t="s">
        <v>445</v>
      </c>
    </row>
    <row r="45" spans="7:13" ht="12.75">
      <c r="G45" s="147"/>
      <c r="H45" s="138"/>
      <c r="I45" s="139"/>
      <c r="J45" s="139"/>
      <c r="K45" s="93">
        <f>G61</f>
        <v>0</v>
      </c>
      <c r="L45" s="92">
        <v>119</v>
      </c>
      <c r="M45" s="92" t="s">
        <v>446</v>
      </c>
    </row>
    <row r="46" spans="1:13" ht="12.75" customHeight="1">
      <c r="A46" s="288" t="s">
        <v>361</v>
      </c>
      <c r="B46" s="288" t="s">
        <v>372</v>
      </c>
      <c r="C46" s="288" t="s">
        <v>387</v>
      </c>
      <c r="D46" s="288" t="s">
        <v>393</v>
      </c>
      <c r="E46" s="288" t="s">
        <v>389</v>
      </c>
      <c r="G46" s="147"/>
      <c r="H46" s="138"/>
      <c r="I46" s="139"/>
      <c r="J46" s="139"/>
      <c r="K46" s="93"/>
      <c r="L46" s="92"/>
      <c r="M46" s="92"/>
    </row>
    <row r="47" spans="1:13" ht="66" customHeight="1">
      <c r="A47" s="288"/>
      <c r="B47" s="288"/>
      <c r="C47" s="288"/>
      <c r="D47" s="288"/>
      <c r="E47" s="288"/>
      <c r="G47" s="147"/>
      <c r="H47" s="138"/>
      <c r="I47" s="139">
        <v>900000</v>
      </c>
      <c r="J47" s="139"/>
      <c r="K47" s="93"/>
      <c r="L47" s="92"/>
      <c r="M47" s="92"/>
    </row>
    <row r="48" spans="1:11" ht="12.75" customHeight="1">
      <c r="A48" s="288"/>
      <c r="B48" s="288"/>
      <c r="C48" s="288"/>
      <c r="D48" s="288"/>
      <c r="E48" s="288"/>
      <c r="G48" s="108">
        <f>SUM(G43:G47)</f>
        <v>0</v>
      </c>
      <c r="H48" s="106"/>
      <c r="I48" s="106"/>
      <c r="J48" s="106"/>
      <c r="K48" s="108">
        <f>SUM(K43:K47)</f>
        <v>0</v>
      </c>
    </row>
    <row r="49" spans="1:11" ht="15">
      <c r="A49" s="53">
        <v>1</v>
      </c>
      <c r="B49" s="53">
        <v>2</v>
      </c>
      <c r="C49" s="53">
        <v>3</v>
      </c>
      <c r="D49" s="53">
        <v>4</v>
      </c>
      <c r="E49" s="53">
        <v>5</v>
      </c>
      <c r="G49" s="109"/>
      <c r="K49" s="109"/>
    </row>
    <row r="50" spans="1:11" ht="38.25" customHeight="1">
      <c r="A50" s="301"/>
      <c r="B50" s="302"/>
      <c r="C50" s="302"/>
      <c r="D50" s="302"/>
      <c r="E50" s="303"/>
      <c r="G50" s="109"/>
      <c r="K50" s="109"/>
    </row>
    <row r="51" spans="1:11" ht="15">
      <c r="A51" s="60"/>
      <c r="B51" s="60"/>
      <c r="C51" s="63"/>
      <c r="D51" s="61"/>
      <c r="E51" s="61"/>
      <c r="G51" s="109"/>
      <c r="K51" s="109"/>
    </row>
    <row r="52" spans="1:11" ht="15">
      <c r="A52" s="60"/>
      <c r="B52" s="60"/>
      <c r="C52" s="63"/>
      <c r="D52" s="61"/>
      <c r="E52" s="61"/>
      <c r="G52" s="109"/>
      <c r="K52" s="109"/>
    </row>
    <row r="53" spans="1:11" ht="15">
      <c r="A53" s="73"/>
      <c r="B53" s="99" t="s">
        <v>246</v>
      </c>
      <c r="C53" s="100" t="s">
        <v>201</v>
      </c>
      <c r="D53" s="100" t="s">
        <v>201</v>
      </c>
      <c r="E53" s="100">
        <f>SUM(E51:E52)</f>
        <v>0</v>
      </c>
      <c r="G53" s="77"/>
      <c r="H53" s="79">
        <v>111</v>
      </c>
      <c r="I53" s="79" t="s">
        <v>426</v>
      </c>
      <c r="K53" s="109"/>
    </row>
    <row r="54" spans="1:11" ht="15.75" customHeight="1">
      <c r="A54" s="301"/>
      <c r="B54" s="302"/>
      <c r="C54" s="302"/>
      <c r="D54" s="302"/>
      <c r="E54" s="303"/>
      <c r="G54" s="109"/>
      <c r="K54" s="109"/>
    </row>
    <row r="55" spans="1:11" ht="15">
      <c r="A55" s="60"/>
      <c r="B55" s="60"/>
      <c r="C55" s="63"/>
      <c r="D55" s="61"/>
      <c r="E55" s="61"/>
      <c r="G55" s="109"/>
      <c r="K55" s="109"/>
    </row>
    <row r="56" spans="1:11" ht="15">
      <c r="A56" s="60"/>
      <c r="B56" s="60"/>
      <c r="C56" s="63"/>
      <c r="D56" s="61"/>
      <c r="E56" s="61"/>
      <c r="G56" s="109"/>
      <c r="K56" s="109"/>
    </row>
    <row r="57" spans="1:11" ht="15">
      <c r="A57" s="73"/>
      <c r="B57" s="99" t="s">
        <v>246</v>
      </c>
      <c r="C57" s="100" t="s">
        <v>201</v>
      </c>
      <c r="D57" s="100" t="s">
        <v>201</v>
      </c>
      <c r="E57" s="100">
        <f>SUM(E55:E56)</f>
        <v>0</v>
      </c>
      <c r="G57" s="77"/>
      <c r="H57" s="79">
        <v>112</v>
      </c>
      <c r="I57" s="79" t="s">
        <v>426</v>
      </c>
      <c r="K57" s="109"/>
    </row>
    <row r="58" spans="1:11" ht="15.75" customHeight="1">
      <c r="A58" s="301"/>
      <c r="B58" s="302"/>
      <c r="C58" s="302"/>
      <c r="D58" s="302"/>
      <c r="E58" s="303"/>
      <c r="G58" s="109"/>
      <c r="K58" s="109"/>
    </row>
    <row r="59" spans="1:11" ht="15">
      <c r="A59" s="60"/>
      <c r="B59" s="60"/>
      <c r="C59" s="63"/>
      <c r="D59" s="61"/>
      <c r="E59" s="61"/>
      <c r="G59" s="109"/>
      <c r="K59" s="109"/>
    </row>
    <row r="60" spans="1:11" ht="15">
      <c r="A60" s="60"/>
      <c r="B60" s="60"/>
      <c r="C60" s="63"/>
      <c r="D60" s="61"/>
      <c r="E60" s="61"/>
      <c r="G60" s="109"/>
      <c r="K60" s="109"/>
    </row>
    <row r="61" spans="1:11" ht="15">
      <c r="A61" s="73"/>
      <c r="B61" s="99" t="s">
        <v>246</v>
      </c>
      <c r="C61" s="100" t="s">
        <v>201</v>
      </c>
      <c r="D61" s="100" t="s">
        <v>201</v>
      </c>
      <c r="E61" s="100">
        <f>SUM(E59:E60)</f>
        <v>0</v>
      </c>
      <c r="G61" s="77"/>
      <c r="H61" s="79">
        <v>119</v>
      </c>
      <c r="I61" s="79" t="s">
        <v>426</v>
      </c>
      <c r="K61" s="109"/>
    </row>
    <row r="62" spans="1:11" ht="18.75" customHeight="1">
      <c r="A62" s="307"/>
      <c r="B62" s="307"/>
      <c r="C62" s="307"/>
      <c r="D62" s="307"/>
      <c r="E62" s="307"/>
      <c r="F62" s="307"/>
      <c r="K62" s="109"/>
    </row>
    <row r="63" spans="1:13" ht="15.75" customHeight="1">
      <c r="A63" s="5" t="s">
        <v>424</v>
      </c>
      <c r="B63" s="5"/>
      <c r="C63" s="154">
        <v>240</v>
      </c>
      <c r="D63" s="5"/>
      <c r="E63" s="5"/>
      <c r="F63" s="5"/>
      <c r="G63" s="146"/>
      <c r="H63" s="138">
        <v>180</v>
      </c>
      <c r="I63" s="139" t="s">
        <v>9</v>
      </c>
      <c r="J63" s="139" t="s">
        <v>10</v>
      </c>
      <c r="K63" s="93"/>
      <c r="L63" s="92">
        <v>243</v>
      </c>
      <c r="M63" s="92" t="s">
        <v>441</v>
      </c>
    </row>
    <row r="64" spans="1:13" ht="44.25" customHeight="1">
      <c r="A64" s="5" t="s">
        <v>425</v>
      </c>
      <c r="B64" s="5"/>
      <c r="C64" s="323" t="s">
        <v>247</v>
      </c>
      <c r="D64" s="323"/>
      <c r="E64" s="323"/>
      <c r="F64" s="323"/>
      <c r="G64" s="151"/>
      <c r="H64" s="138">
        <v>180</v>
      </c>
      <c r="I64" s="139" t="s">
        <v>20</v>
      </c>
      <c r="J64" s="139" t="s">
        <v>21</v>
      </c>
      <c r="K64" s="93"/>
      <c r="L64" s="92">
        <v>244</v>
      </c>
      <c r="M64" s="92" t="s">
        <v>441</v>
      </c>
    </row>
    <row r="65" spans="7:13" ht="12.75">
      <c r="G65" s="147"/>
      <c r="H65" s="138"/>
      <c r="I65" s="139"/>
      <c r="J65" s="139"/>
      <c r="K65" s="93"/>
      <c r="L65" s="92"/>
      <c r="M65" s="92"/>
    </row>
    <row r="66" spans="1:13" ht="12.75" customHeight="1">
      <c r="A66" s="288" t="s">
        <v>361</v>
      </c>
      <c r="B66" s="288" t="s">
        <v>372</v>
      </c>
      <c r="C66" s="288" t="s">
        <v>387</v>
      </c>
      <c r="D66" s="288" t="s">
        <v>393</v>
      </c>
      <c r="E66" s="288" t="s">
        <v>389</v>
      </c>
      <c r="G66" s="147"/>
      <c r="H66" s="138"/>
      <c r="I66" s="139"/>
      <c r="J66" s="139"/>
      <c r="K66" s="93"/>
      <c r="L66" s="92"/>
      <c r="M66" s="92"/>
    </row>
    <row r="67" spans="1:13" ht="66" customHeight="1">
      <c r="A67" s="288"/>
      <c r="B67" s="288"/>
      <c r="C67" s="288"/>
      <c r="D67" s="288"/>
      <c r="E67" s="288"/>
      <c r="G67" s="147"/>
      <c r="H67" s="138"/>
      <c r="I67" s="139">
        <v>900605</v>
      </c>
      <c r="J67" s="139"/>
      <c r="K67" s="93"/>
      <c r="L67" s="92"/>
      <c r="M67" s="92"/>
    </row>
    <row r="68" spans="1:11" ht="12.75" customHeight="1">
      <c r="A68" s="288"/>
      <c r="B68" s="288"/>
      <c r="C68" s="288"/>
      <c r="D68" s="288"/>
      <c r="E68" s="288"/>
      <c r="G68" s="108">
        <f>SUM(G63:G67)</f>
        <v>0</v>
      </c>
      <c r="H68" s="106"/>
      <c r="I68" s="106"/>
      <c r="J68" s="106"/>
      <c r="K68" s="108">
        <f>SUM(K63:K67)</f>
        <v>0</v>
      </c>
    </row>
    <row r="69" spans="1:11" ht="15">
      <c r="A69" s="53">
        <v>1</v>
      </c>
      <c r="B69" s="53">
        <v>2</v>
      </c>
      <c r="C69" s="53">
        <v>3</v>
      </c>
      <c r="D69" s="53">
        <v>4</v>
      </c>
      <c r="E69" s="53">
        <v>5</v>
      </c>
      <c r="G69" s="109"/>
      <c r="K69" s="109"/>
    </row>
    <row r="70" spans="1:11" ht="30" customHeight="1">
      <c r="A70" s="301"/>
      <c r="B70" s="302"/>
      <c r="C70" s="302"/>
      <c r="D70" s="302"/>
      <c r="E70" s="303"/>
      <c r="G70" s="109"/>
      <c r="K70" s="109"/>
    </row>
    <row r="71" spans="1:11" ht="32.25" customHeight="1">
      <c r="A71" s="60"/>
      <c r="B71" s="75"/>
      <c r="C71" s="63"/>
      <c r="D71" s="61"/>
      <c r="E71" s="61"/>
      <c r="G71" s="109"/>
      <c r="K71" s="109"/>
    </row>
    <row r="72" spans="1:11" ht="15">
      <c r="A72" s="60"/>
      <c r="B72" s="75"/>
      <c r="C72" s="63"/>
      <c r="D72" s="61"/>
      <c r="E72" s="61"/>
      <c r="G72" s="109"/>
      <c r="K72" s="109"/>
    </row>
    <row r="73" spans="1:11" ht="15">
      <c r="A73" s="60"/>
      <c r="B73" s="75"/>
      <c r="C73" s="63"/>
      <c r="D73" s="61"/>
      <c r="E73" s="61"/>
      <c r="G73" s="109"/>
      <c r="K73" s="109"/>
    </row>
    <row r="74" spans="1:11" ht="15">
      <c r="A74" s="60"/>
      <c r="B74" s="60"/>
      <c r="C74" s="63"/>
      <c r="D74" s="61"/>
      <c r="E74" s="61"/>
      <c r="G74" s="109"/>
      <c r="K74" s="109"/>
    </row>
    <row r="75" spans="1:11" ht="15">
      <c r="A75" s="73"/>
      <c r="B75" s="99" t="s">
        <v>246</v>
      </c>
      <c r="C75" s="100" t="s">
        <v>201</v>
      </c>
      <c r="D75" s="100" t="s">
        <v>201</v>
      </c>
      <c r="E75" s="100">
        <f>SUM(E71:E74)</f>
        <v>0</v>
      </c>
      <c r="G75" s="77"/>
      <c r="H75" s="79">
        <v>243</v>
      </c>
      <c r="I75" s="79" t="s">
        <v>426</v>
      </c>
      <c r="K75" s="109"/>
    </row>
    <row r="76" spans="1:11" ht="31.5" customHeight="1">
      <c r="A76" s="301" t="s">
        <v>181</v>
      </c>
      <c r="B76" s="302"/>
      <c r="C76" s="302"/>
      <c r="D76" s="302"/>
      <c r="E76" s="303"/>
      <c r="G76" s="109"/>
      <c r="K76" s="109"/>
    </row>
    <row r="77" spans="1:11" ht="30">
      <c r="A77" s="60">
        <v>1</v>
      </c>
      <c r="B77" s="75" t="s">
        <v>183</v>
      </c>
      <c r="C77" s="63"/>
      <c r="D77" s="61">
        <v>1</v>
      </c>
      <c r="E77" s="61">
        <f>C77*D77</f>
        <v>0</v>
      </c>
      <c r="G77" s="109"/>
      <c r="K77" s="109"/>
    </row>
    <row r="78" spans="1:11" ht="15">
      <c r="A78" s="60">
        <v>2</v>
      </c>
      <c r="B78" s="75" t="s">
        <v>184</v>
      </c>
      <c r="C78" s="63"/>
      <c r="D78" s="61">
        <v>1</v>
      </c>
      <c r="E78" s="61">
        <f>C78*D78</f>
        <v>0</v>
      </c>
      <c r="G78" s="109"/>
      <c r="K78" s="109"/>
    </row>
    <row r="79" spans="1:11" ht="15">
      <c r="A79" s="60">
        <v>3</v>
      </c>
      <c r="B79" s="75" t="s">
        <v>182</v>
      </c>
      <c r="C79" s="63"/>
      <c r="D79" s="61">
        <v>1</v>
      </c>
      <c r="E79" s="61">
        <f>C79*D79</f>
        <v>0</v>
      </c>
      <c r="G79" s="109"/>
      <c r="K79" s="109"/>
    </row>
    <row r="80" spans="1:11" ht="15">
      <c r="A80" s="60"/>
      <c r="B80" s="60"/>
      <c r="C80" s="63"/>
      <c r="D80" s="61"/>
      <c r="E80" s="61"/>
      <c r="G80" s="109"/>
      <c r="K80" s="109"/>
    </row>
    <row r="81" spans="1:11" ht="15">
      <c r="A81" s="73"/>
      <c r="B81" s="99" t="s">
        <v>246</v>
      </c>
      <c r="C81" s="100" t="s">
        <v>201</v>
      </c>
      <c r="D81" s="100" t="s">
        <v>201</v>
      </c>
      <c r="E81" s="100">
        <f>SUM(E77:E80)</f>
        <v>0</v>
      </c>
      <c r="G81" s="77"/>
      <c r="H81" s="79">
        <v>244</v>
      </c>
      <c r="I81" s="79" t="s">
        <v>426</v>
      </c>
      <c r="K81" s="109"/>
    </row>
    <row r="82" spans="1:11" ht="33" customHeight="1">
      <c r="A82" s="301" t="s">
        <v>150</v>
      </c>
      <c r="B82" s="302"/>
      <c r="C82" s="302"/>
      <c r="D82" s="302"/>
      <c r="E82" s="303"/>
      <c r="G82" s="109"/>
      <c r="K82" s="109"/>
    </row>
    <row r="83" spans="1:11" ht="32.25" customHeight="1">
      <c r="A83" s="60">
        <v>1</v>
      </c>
      <c r="B83" s="75" t="s">
        <v>151</v>
      </c>
      <c r="C83" s="63"/>
      <c r="D83" s="61">
        <v>1</v>
      </c>
      <c r="E83" s="61">
        <f>C83*D83</f>
        <v>0</v>
      </c>
      <c r="G83" s="109"/>
      <c r="K83" s="109"/>
    </row>
    <row r="84" spans="1:11" ht="62.25" customHeight="1">
      <c r="A84" s="60">
        <v>2</v>
      </c>
      <c r="B84" s="75" t="s">
        <v>152</v>
      </c>
      <c r="C84" s="63"/>
      <c r="D84" s="61">
        <v>1</v>
      </c>
      <c r="E84" s="61">
        <f>C84*D84</f>
        <v>0</v>
      </c>
      <c r="G84" s="109"/>
      <c r="K84" s="109"/>
    </row>
    <row r="85" spans="1:11" ht="15">
      <c r="A85" s="60"/>
      <c r="B85" s="60"/>
      <c r="C85" s="63"/>
      <c r="D85" s="61"/>
      <c r="E85" s="61"/>
      <c r="G85" s="109"/>
      <c r="K85" s="109"/>
    </row>
    <row r="86" spans="1:11" ht="15">
      <c r="A86" s="73"/>
      <c r="B86" s="99" t="s">
        <v>246</v>
      </c>
      <c r="C86" s="100" t="s">
        <v>201</v>
      </c>
      <c r="D86" s="100" t="s">
        <v>201</v>
      </c>
      <c r="E86" s="100">
        <f>SUM(E83:E85)</f>
        <v>0</v>
      </c>
      <c r="G86" s="77">
        <f>E86</f>
        <v>0</v>
      </c>
      <c r="H86" s="79">
        <v>244</v>
      </c>
      <c r="I86" s="79" t="s">
        <v>426</v>
      </c>
      <c r="K86" s="109"/>
    </row>
    <row r="87" spans="7:11" ht="12.75">
      <c r="G87" s="109"/>
      <c r="K87" s="109"/>
    </row>
    <row r="88" spans="1:13" ht="15.75" customHeight="1">
      <c r="A88" s="5" t="s">
        <v>424</v>
      </c>
      <c r="B88" s="5"/>
      <c r="C88" s="154">
        <v>830</v>
      </c>
      <c r="D88" s="5"/>
      <c r="E88" s="5"/>
      <c r="F88" s="5"/>
      <c r="G88" s="146"/>
      <c r="H88" s="138">
        <v>180</v>
      </c>
      <c r="I88" s="139" t="s">
        <v>512</v>
      </c>
      <c r="J88" s="139" t="s">
        <v>10</v>
      </c>
      <c r="K88" s="93">
        <f>G98</f>
        <v>0</v>
      </c>
      <c r="L88" s="92">
        <v>831</v>
      </c>
      <c r="M88" s="92" t="s">
        <v>441</v>
      </c>
    </row>
    <row r="89" spans="1:13" ht="35.25" customHeight="1">
      <c r="A89" s="5" t="s">
        <v>425</v>
      </c>
      <c r="B89" s="5"/>
      <c r="C89" s="323" t="s">
        <v>247</v>
      </c>
      <c r="D89" s="323"/>
      <c r="E89" s="323"/>
      <c r="F89" s="323"/>
      <c r="G89" s="151"/>
      <c r="H89" s="138"/>
      <c r="I89" s="139">
        <v>900000</v>
      </c>
      <c r="J89" s="139"/>
      <c r="K89" s="93"/>
      <c r="L89" s="92"/>
      <c r="M89" s="92"/>
    </row>
    <row r="90" spans="7:11" ht="18" customHeight="1">
      <c r="G90" s="108">
        <f>SUM(G88:G89)</f>
        <v>0</v>
      </c>
      <c r="H90" s="106"/>
      <c r="I90" s="106"/>
      <c r="J90" s="106"/>
      <c r="K90" s="108">
        <f>SUM(K88:K89)</f>
        <v>0</v>
      </c>
    </row>
    <row r="91" spans="1:11" ht="12.75" customHeight="1">
      <c r="A91" s="288" t="s">
        <v>361</v>
      </c>
      <c r="B91" s="288" t="s">
        <v>372</v>
      </c>
      <c r="C91" s="288" t="s">
        <v>387</v>
      </c>
      <c r="D91" s="288" t="s">
        <v>393</v>
      </c>
      <c r="E91" s="288" t="s">
        <v>389</v>
      </c>
      <c r="G91" s="109"/>
      <c r="K91" s="109"/>
    </row>
    <row r="92" spans="1:11" ht="66" customHeight="1">
      <c r="A92" s="288"/>
      <c r="B92" s="288"/>
      <c r="C92" s="288"/>
      <c r="D92" s="288"/>
      <c r="E92" s="288"/>
      <c r="G92" s="109"/>
      <c r="K92" s="109"/>
    </row>
    <row r="93" spans="1:11" ht="12.75" customHeight="1">
      <c r="A93" s="288"/>
      <c r="B93" s="288"/>
      <c r="C93" s="288"/>
      <c r="D93" s="288"/>
      <c r="E93" s="288"/>
      <c r="G93" s="109"/>
      <c r="K93" s="109"/>
    </row>
    <row r="94" spans="1:11" ht="15">
      <c r="A94" s="53">
        <v>1</v>
      </c>
      <c r="B94" s="53">
        <v>2</v>
      </c>
      <c r="C94" s="53">
        <v>3</v>
      </c>
      <c r="D94" s="53">
        <v>4</v>
      </c>
      <c r="E94" s="53">
        <v>5</v>
      </c>
      <c r="G94" s="109"/>
      <c r="K94" s="109"/>
    </row>
    <row r="95" spans="1:11" ht="15">
      <c r="A95" s="301" t="s">
        <v>504</v>
      </c>
      <c r="B95" s="302"/>
      <c r="C95" s="302"/>
      <c r="D95" s="302"/>
      <c r="E95" s="303"/>
      <c r="G95" s="109"/>
      <c r="K95" s="109"/>
    </row>
    <row r="96" spans="1:11" ht="90">
      <c r="A96" s="60"/>
      <c r="B96" s="75" t="s">
        <v>511</v>
      </c>
      <c r="C96" s="63"/>
      <c r="D96" s="61">
        <v>1</v>
      </c>
      <c r="E96" s="61"/>
      <c r="G96" s="109"/>
      <c r="K96" s="109"/>
    </row>
    <row r="97" spans="1:11" ht="15">
      <c r="A97" s="60"/>
      <c r="B97" s="60"/>
      <c r="C97" s="63"/>
      <c r="D97" s="61"/>
      <c r="E97" s="61"/>
      <c r="G97" s="109"/>
      <c r="K97" s="109"/>
    </row>
    <row r="98" spans="1:11" ht="15">
      <c r="A98" s="73"/>
      <c r="B98" s="99" t="s">
        <v>246</v>
      </c>
      <c r="C98" s="100" t="s">
        <v>201</v>
      </c>
      <c r="D98" s="100" t="s">
        <v>201</v>
      </c>
      <c r="E98" s="100">
        <f>SUM(E96:E97)</f>
        <v>0</v>
      </c>
      <c r="G98" s="77"/>
      <c r="H98" s="79">
        <v>831</v>
      </c>
      <c r="I98" s="79" t="s">
        <v>426</v>
      </c>
      <c r="K98" s="109"/>
    </row>
    <row r="99" spans="7:11" ht="12.75">
      <c r="G99" s="109"/>
      <c r="K99" s="109"/>
    </row>
    <row r="100" spans="1:11" ht="15" customHeight="1">
      <c r="A100" s="307"/>
      <c r="B100" s="307"/>
      <c r="C100" s="307"/>
      <c r="D100" s="307"/>
      <c r="E100" s="307"/>
      <c r="F100" s="307"/>
      <c r="K100" s="109"/>
    </row>
    <row r="101" spans="1:13" ht="15.75" customHeight="1">
      <c r="A101" s="5" t="s">
        <v>424</v>
      </c>
      <c r="B101" s="5"/>
      <c r="C101" s="81">
        <v>210</v>
      </c>
      <c r="D101" s="5"/>
      <c r="E101" s="5"/>
      <c r="F101" s="5"/>
      <c r="G101" s="146"/>
      <c r="H101" s="138">
        <v>180</v>
      </c>
      <c r="I101" s="139"/>
      <c r="J101" s="139" t="s">
        <v>10</v>
      </c>
      <c r="K101" s="93">
        <f>G111+G115</f>
        <v>0</v>
      </c>
      <c r="L101" s="92">
        <v>111</v>
      </c>
      <c r="M101" s="92" t="s">
        <v>444</v>
      </c>
    </row>
    <row r="102" spans="1:13" ht="31.5" customHeight="1">
      <c r="A102" s="5" t="s">
        <v>425</v>
      </c>
      <c r="B102" s="5"/>
      <c r="C102" s="323" t="s">
        <v>302</v>
      </c>
      <c r="D102" s="323"/>
      <c r="E102" s="323"/>
      <c r="F102" s="324"/>
      <c r="G102" s="147"/>
      <c r="H102" s="138">
        <v>130</v>
      </c>
      <c r="I102" s="139"/>
      <c r="J102" s="139" t="s">
        <v>21</v>
      </c>
      <c r="K102" s="93">
        <f>G119+G123</f>
        <v>0</v>
      </c>
      <c r="L102" s="92">
        <v>112</v>
      </c>
      <c r="M102" s="92" t="s">
        <v>445</v>
      </c>
    </row>
    <row r="103" spans="7:13" ht="12.75">
      <c r="G103" s="147"/>
      <c r="H103" s="138">
        <v>140</v>
      </c>
      <c r="I103" s="139"/>
      <c r="J103" s="139"/>
      <c r="K103" s="93">
        <f>G127+G131</f>
        <v>0</v>
      </c>
      <c r="L103" s="92">
        <v>119</v>
      </c>
      <c r="M103" s="92" t="s">
        <v>446</v>
      </c>
    </row>
    <row r="104" spans="1:13" ht="12.75" customHeight="1">
      <c r="A104" s="288" t="s">
        <v>361</v>
      </c>
      <c r="B104" s="288" t="s">
        <v>372</v>
      </c>
      <c r="C104" s="288" t="s">
        <v>387</v>
      </c>
      <c r="D104" s="288" t="s">
        <v>393</v>
      </c>
      <c r="E104" s="288" t="s">
        <v>389</v>
      </c>
      <c r="G104" s="147"/>
      <c r="H104" s="138">
        <v>120</v>
      </c>
      <c r="I104" s="139"/>
      <c r="J104" s="139"/>
      <c r="K104" s="93"/>
      <c r="L104" s="92"/>
      <c r="M104" s="92"/>
    </row>
    <row r="105" spans="1:13" ht="66" customHeight="1">
      <c r="A105" s="288"/>
      <c r="B105" s="288"/>
      <c r="C105" s="288"/>
      <c r="D105" s="288"/>
      <c r="E105" s="288"/>
      <c r="G105" s="147"/>
      <c r="H105" s="148">
        <v>550</v>
      </c>
      <c r="I105" s="139"/>
      <c r="J105" s="139"/>
      <c r="K105" s="93"/>
      <c r="L105" s="92"/>
      <c r="M105" s="92"/>
    </row>
    <row r="106" spans="1:11" ht="12.75" customHeight="1">
      <c r="A106" s="288"/>
      <c r="B106" s="288"/>
      <c r="C106" s="288"/>
      <c r="D106" s="288"/>
      <c r="E106" s="288"/>
      <c r="G106" s="108">
        <f>SUM(G101:G105)</f>
        <v>0</v>
      </c>
      <c r="H106" s="106"/>
      <c r="I106" s="106"/>
      <c r="J106" s="106"/>
      <c r="K106" s="108">
        <f>SUM(K101:K105)</f>
        <v>0</v>
      </c>
    </row>
    <row r="107" spans="1:11" ht="15">
      <c r="A107" s="53">
        <v>1</v>
      </c>
      <c r="B107" s="53">
        <v>2</v>
      </c>
      <c r="C107" s="53">
        <v>3</v>
      </c>
      <c r="D107" s="53">
        <v>4</v>
      </c>
      <c r="E107" s="53">
        <v>5</v>
      </c>
      <c r="G107" s="109"/>
      <c r="K107" s="109"/>
    </row>
    <row r="108" spans="1:11" ht="75" customHeight="1">
      <c r="A108" s="301" t="s">
        <v>472</v>
      </c>
      <c r="B108" s="302"/>
      <c r="C108" s="302"/>
      <c r="D108" s="302"/>
      <c r="E108" s="303"/>
      <c r="G108" s="109"/>
      <c r="K108" s="109"/>
    </row>
    <row r="109" spans="1:11" ht="15">
      <c r="A109" s="60"/>
      <c r="B109" s="60"/>
      <c r="C109" s="63"/>
      <c r="D109" s="61"/>
      <c r="E109" s="61"/>
      <c r="G109" s="109"/>
      <c r="K109" s="109"/>
    </row>
    <row r="110" spans="1:11" ht="15">
      <c r="A110" s="60"/>
      <c r="B110" s="60"/>
      <c r="C110" s="63"/>
      <c r="D110" s="61"/>
      <c r="E110" s="61"/>
      <c r="G110" s="109"/>
      <c r="K110" s="109"/>
    </row>
    <row r="111" spans="1:11" ht="15">
      <c r="A111" s="73"/>
      <c r="B111" s="99" t="s">
        <v>246</v>
      </c>
      <c r="C111" s="100" t="s">
        <v>201</v>
      </c>
      <c r="D111" s="100" t="s">
        <v>201</v>
      </c>
      <c r="E111" s="100">
        <f>SUM(E109:E110)</f>
        <v>0</v>
      </c>
      <c r="G111" s="77"/>
      <c r="H111" s="79">
        <v>111</v>
      </c>
      <c r="I111" s="79" t="s">
        <v>429</v>
      </c>
      <c r="K111" s="109"/>
    </row>
    <row r="112" spans="1:11" ht="32.25" customHeight="1">
      <c r="A112" s="301" t="s">
        <v>473</v>
      </c>
      <c r="B112" s="302"/>
      <c r="C112" s="302"/>
      <c r="D112" s="302"/>
      <c r="E112" s="303"/>
      <c r="G112" s="109"/>
      <c r="K112" s="109"/>
    </row>
    <row r="113" spans="1:11" ht="15">
      <c r="A113" s="60"/>
      <c r="B113" s="60"/>
      <c r="C113" s="63"/>
      <c r="D113" s="61"/>
      <c r="E113" s="61"/>
      <c r="G113" s="109"/>
      <c r="K113" s="109"/>
    </row>
    <row r="114" spans="1:11" ht="15">
      <c r="A114" s="60"/>
      <c r="B114" s="60"/>
      <c r="C114" s="63"/>
      <c r="D114" s="61"/>
      <c r="E114" s="61"/>
      <c r="G114" s="109"/>
      <c r="K114" s="109"/>
    </row>
    <row r="115" spans="1:11" ht="15">
      <c r="A115" s="73"/>
      <c r="B115" s="99" t="s">
        <v>246</v>
      </c>
      <c r="C115" s="100" t="s">
        <v>201</v>
      </c>
      <c r="D115" s="100" t="s">
        <v>201</v>
      </c>
      <c r="E115" s="100">
        <f>SUM(E113:E114)</f>
        <v>0</v>
      </c>
      <c r="G115" s="77"/>
      <c r="H115" s="79">
        <v>111</v>
      </c>
      <c r="I115" s="79" t="s">
        <v>429</v>
      </c>
      <c r="K115" s="109"/>
    </row>
    <row r="116" spans="1:11" ht="73.5" customHeight="1">
      <c r="A116" s="301" t="s">
        <v>472</v>
      </c>
      <c r="B116" s="302"/>
      <c r="C116" s="302"/>
      <c r="D116" s="302"/>
      <c r="E116" s="303"/>
      <c r="G116" s="109"/>
      <c r="K116" s="109"/>
    </row>
    <row r="117" spans="1:11" ht="15">
      <c r="A117" s="60"/>
      <c r="B117" s="60"/>
      <c r="C117" s="63"/>
      <c r="D117" s="61"/>
      <c r="E117" s="61"/>
      <c r="G117" s="109"/>
      <c r="K117" s="109"/>
    </row>
    <row r="118" spans="1:11" ht="15">
      <c r="A118" s="60"/>
      <c r="B118" s="60"/>
      <c r="C118" s="63"/>
      <c r="D118" s="61"/>
      <c r="E118" s="61"/>
      <c r="G118" s="109"/>
      <c r="K118" s="109"/>
    </row>
    <row r="119" spans="1:11" ht="15">
      <c r="A119" s="73"/>
      <c r="B119" s="99" t="s">
        <v>246</v>
      </c>
      <c r="C119" s="100" t="s">
        <v>201</v>
      </c>
      <c r="D119" s="100" t="s">
        <v>201</v>
      </c>
      <c r="E119" s="100">
        <f>SUM(E117:E118)</f>
        <v>0</v>
      </c>
      <c r="G119" s="77"/>
      <c r="H119" s="79">
        <v>112</v>
      </c>
      <c r="I119" s="79" t="s">
        <v>429</v>
      </c>
      <c r="K119" s="109"/>
    </row>
    <row r="120" spans="1:11" ht="32.25" customHeight="1">
      <c r="A120" s="301" t="s">
        <v>473</v>
      </c>
      <c r="B120" s="302"/>
      <c r="C120" s="302"/>
      <c r="D120" s="302"/>
      <c r="E120" s="303"/>
      <c r="G120" s="109"/>
      <c r="K120" s="109"/>
    </row>
    <row r="121" spans="1:11" ht="15">
      <c r="A121" s="60"/>
      <c r="B121" s="60"/>
      <c r="C121" s="63"/>
      <c r="D121" s="61"/>
      <c r="E121" s="61"/>
      <c r="G121" s="109"/>
      <c r="K121" s="109"/>
    </row>
    <row r="122" spans="1:11" ht="15">
      <c r="A122" s="60"/>
      <c r="B122" s="60"/>
      <c r="C122" s="63"/>
      <c r="D122" s="61"/>
      <c r="E122" s="61"/>
      <c r="G122" s="109"/>
      <c r="K122" s="109"/>
    </row>
    <row r="123" spans="1:11" ht="15">
      <c r="A123" s="73"/>
      <c r="B123" s="99" t="s">
        <v>246</v>
      </c>
      <c r="C123" s="100" t="s">
        <v>201</v>
      </c>
      <c r="D123" s="100" t="s">
        <v>201</v>
      </c>
      <c r="E123" s="100">
        <f>SUM(E121:E122)</f>
        <v>0</v>
      </c>
      <c r="G123" s="77"/>
      <c r="H123" s="79">
        <v>112</v>
      </c>
      <c r="I123" s="79" t="s">
        <v>429</v>
      </c>
      <c r="K123" s="109"/>
    </row>
    <row r="124" spans="1:11" ht="78.75" customHeight="1">
      <c r="A124" s="301" t="s">
        <v>472</v>
      </c>
      <c r="B124" s="302"/>
      <c r="C124" s="302"/>
      <c r="D124" s="302"/>
      <c r="E124" s="303"/>
      <c r="G124" s="109"/>
      <c r="K124" s="109"/>
    </row>
    <row r="125" spans="1:11" ht="15">
      <c r="A125" s="60"/>
      <c r="B125" s="60"/>
      <c r="C125" s="63"/>
      <c r="D125" s="61"/>
      <c r="E125" s="61"/>
      <c r="G125" s="109"/>
      <c r="K125" s="109"/>
    </row>
    <row r="126" spans="1:11" ht="15">
      <c r="A126" s="60"/>
      <c r="B126" s="60"/>
      <c r="C126" s="63"/>
      <c r="D126" s="61"/>
      <c r="E126" s="61"/>
      <c r="G126" s="109"/>
      <c r="K126" s="109"/>
    </row>
    <row r="127" spans="1:11" ht="15">
      <c r="A127" s="73"/>
      <c r="B127" s="99" t="s">
        <v>246</v>
      </c>
      <c r="C127" s="100" t="s">
        <v>201</v>
      </c>
      <c r="D127" s="100" t="s">
        <v>201</v>
      </c>
      <c r="E127" s="100">
        <f>SUM(E125:E126)</f>
        <v>0</v>
      </c>
      <c r="G127" s="77"/>
      <c r="H127" s="79">
        <v>119</v>
      </c>
      <c r="I127" s="79" t="s">
        <v>429</v>
      </c>
      <c r="K127" s="109"/>
    </row>
    <row r="128" spans="1:11" ht="32.25" customHeight="1">
      <c r="A128" s="301" t="s">
        <v>473</v>
      </c>
      <c r="B128" s="302"/>
      <c r="C128" s="302"/>
      <c r="D128" s="302"/>
      <c r="E128" s="303"/>
      <c r="G128" s="109"/>
      <c r="K128" s="109"/>
    </row>
    <row r="129" spans="1:11" ht="15">
      <c r="A129" s="60"/>
      <c r="B129" s="60"/>
      <c r="C129" s="63"/>
      <c r="D129" s="61"/>
      <c r="E129" s="61"/>
      <c r="G129" s="109"/>
      <c r="K129" s="109"/>
    </row>
    <row r="130" spans="1:11" ht="15">
      <c r="A130" s="60"/>
      <c r="B130" s="60"/>
      <c r="C130" s="63"/>
      <c r="D130" s="61"/>
      <c r="E130" s="61"/>
      <c r="G130" s="109"/>
      <c r="K130" s="109"/>
    </row>
    <row r="131" spans="1:11" ht="15">
      <c r="A131" s="73"/>
      <c r="B131" s="99" t="s">
        <v>246</v>
      </c>
      <c r="C131" s="100" t="s">
        <v>201</v>
      </c>
      <c r="D131" s="100" t="s">
        <v>201</v>
      </c>
      <c r="E131" s="100">
        <f>SUM(E129:E130)</f>
        <v>0</v>
      </c>
      <c r="G131" s="77"/>
      <c r="H131" s="79">
        <v>119</v>
      </c>
      <c r="I131" s="79" t="s">
        <v>429</v>
      </c>
      <c r="K131" s="109"/>
    </row>
    <row r="132" spans="1:11" ht="24" customHeight="1">
      <c r="A132" s="307"/>
      <c r="B132" s="307"/>
      <c r="C132" s="307"/>
      <c r="D132" s="307"/>
      <c r="E132" s="307"/>
      <c r="F132" s="307"/>
      <c r="K132" s="109"/>
    </row>
    <row r="133" spans="1:13" ht="15.75" customHeight="1">
      <c r="A133" s="5" t="s">
        <v>424</v>
      </c>
      <c r="B133" s="5"/>
      <c r="C133" s="81">
        <v>240</v>
      </c>
      <c r="D133" s="5"/>
      <c r="E133" s="5"/>
      <c r="F133" s="5"/>
      <c r="G133" s="146"/>
      <c r="H133" s="138">
        <v>180</v>
      </c>
      <c r="I133" s="139"/>
      <c r="J133" s="139" t="s">
        <v>10</v>
      </c>
      <c r="K133" s="93">
        <f>G143+G147</f>
        <v>0</v>
      </c>
      <c r="L133" s="92">
        <v>243</v>
      </c>
      <c r="M133" s="92" t="s">
        <v>441</v>
      </c>
    </row>
    <row r="134" spans="1:13" ht="31.5" customHeight="1">
      <c r="A134" s="5" t="s">
        <v>425</v>
      </c>
      <c r="B134" s="5"/>
      <c r="C134" s="323" t="s">
        <v>302</v>
      </c>
      <c r="D134" s="323"/>
      <c r="E134" s="323"/>
      <c r="F134" s="323"/>
      <c r="G134" s="151">
        <v>3800000</v>
      </c>
      <c r="H134" s="138">
        <v>130</v>
      </c>
      <c r="I134" s="139"/>
      <c r="J134" s="139" t="s">
        <v>21</v>
      </c>
      <c r="K134" s="93">
        <f>G151+G155</f>
        <v>3800000</v>
      </c>
      <c r="L134" s="92">
        <v>244</v>
      </c>
      <c r="M134" s="92" t="s">
        <v>441</v>
      </c>
    </row>
    <row r="135" spans="7:13" ht="12.75">
      <c r="G135" s="147"/>
      <c r="H135" s="138">
        <v>140</v>
      </c>
      <c r="I135" s="139"/>
      <c r="J135" s="139"/>
      <c r="K135" s="93"/>
      <c r="L135" s="92"/>
      <c r="M135" s="92"/>
    </row>
    <row r="136" spans="1:13" ht="12.75" customHeight="1">
      <c r="A136" s="288" t="s">
        <v>361</v>
      </c>
      <c r="B136" s="288" t="s">
        <v>372</v>
      </c>
      <c r="C136" s="288" t="s">
        <v>387</v>
      </c>
      <c r="D136" s="288" t="s">
        <v>393</v>
      </c>
      <c r="E136" s="288" t="s">
        <v>389</v>
      </c>
      <c r="G136" s="147"/>
      <c r="H136" s="138">
        <v>120</v>
      </c>
      <c r="I136" s="139"/>
      <c r="J136" s="139"/>
      <c r="K136" s="93"/>
      <c r="L136" s="92"/>
      <c r="M136" s="92"/>
    </row>
    <row r="137" spans="1:13" ht="66" customHeight="1">
      <c r="A137" s="288"/>
      <c r="B137" s="288"/>
      <c r="C137" s="288"/>
      <c r="D137" s="288"/>
      <c r="E137" s="288"/>
      <c r="G137" s="147"/>
      <c r="H137" s="148">
        <v>550</v>
      </c>
      <c r="I137" s="139"/>
      <c r="J137" s="139"/>
      <c r="K137" s="93"/>
      <c r="L137" s="92"/>
      <c r="M137" s="92"/>
    </row>
    <row r="138" spans="1:11" ht="12.75" customHeight="1">
      <c r="A138" s="288"/>
      <c r="B138" s="288"/>
      <c r="C138" s="288"/>
      <c r="D138" s="288"/>
      <c r="E138" s="288"/>
      <c r="G138" s="108">
        <f>SUM(G133:G137)</f>
        <v>3800000</v>
      </c>
      <c r="H138" s="106"/>
      <c r="I138" s="106"/>
      <c r="J138" s="106"/>
      <c r="K138" s="108">
        <f>SUM(K133:K137)</f>
        <v>3800000</v>
      </c>
    </row>
    <row r="139" spans="1:11" ht="15" customHeight="1">
      <c r="A139" s="53">
        <v>1</v>
      </c>
      <c r="B139" s="53">
        <v>2</v>
      </c>
      <c r="C139" s="53">
        <v>3</v>
      </c>
      <c r="D139" s="53">
        <v>4</v>
      </c>
      <c r="E139" s="53">
        <v>5</v>
      </c>
      <c r="G139" s="109"/>
      <c r="K139" s="109"/>
    </row>
    <row r="140" spans="1:11" ht="83.25" customHeight="1">
      <c r="A140" s="301" t="s">
        <v>86</v>
      </c>
      <c r="B140" s="302"/>
      <c r="C140" s="302"/>
      <c r="D140" s="302"/>
      <c r="E140" s="303"/>
      <c r="G140" s="109"/>
      <c r="K140" s="109"/>
    </row>
    <row r="141" spans="1:11" ht="15" customHeight="1">
      <c r="A141" s="60"/>
      <c r="B141" s="60"/>
      <c r="C141" s="63"/>
      <c r="D141" s="61"/>
      <c r="E141" s="61"/>
      <c r="G141" s="109"/>
      <c r="K141" s="109"/>
    </row>
    <row r="142" spans="1:11" ht="15" customHeight="1">
      <c r="A142" s="60"/>
      <c r="B142" s="60"/>
      <c r="C142" s="63"/>
      <c r="D142" s="61"/>
      <c r="E142" s="61"/>
      <c r="G142" s="109"/>
      <c r="K142" s="109"/>
    </row>
    <row r="143" spans="1:11" ht="15" customHeight="1">
      <c r="A143" s="73"/>
      <c r="B143" s="99" t="s">
        <v>246</v>
      </c>
      <c r="C143" s="100" t="s">
        <v>201</v>
      </c>
      <c r="D143" s="100" t="s">
        <v>201</v>
      </c>
      <c r="E143" s="100">
        <f>SUM(E141:E142)</f>
        <v>0</v>
      </c>
      <c r="G143" s="77"/>
      <c r="H143" s="79">
        <v>243</v>
      </c>
      <c r="I143" s="79" t="s">
        <v>429</v>
      </c>
      <c r="K143" s="109"/>
    </row>
    <row r="144" spans="1:11" ht="30.75" customHeight="1">
      <c r="A144" s="301" t="s">
        <v>473</v>
      </c>
      <c r="B144" s="302"/>
      <c r="C144" s="302"/>
      <c r="D144" s="302"/>
      <c r="E144" s="303"/>
      <c r="G144" s="109"/>
      <c r="K144" s="109"/>
    </row>
    <row r="145" spans="1:11" ht="15" customHeight="1">
      <c r="A145" s="60"/>
      <c r="B145" s="60"/>
      <c r="C145" s="63"/>
      <c r="D145" s="61"/>
      <c r="E145" s="61"/>
      <c r="G145" s="109"/>
      <c r="K145" s="109"/>
    </row>
    <row r="146" spans="1:11" ht="15" customHeight="1">
      <c r="A146" s="60"/>
      <c r="B146" s="60"/>
      <c r="C146" s="63"/>
      <c r="D146" s="61"/>
      <c r="E146" s="61"/>
      <c r="G146" s="109"/>
      <c r="K146" s="109"/>
    </row>
    <row r="147" spans="1:11" ht="15" customHeight="1">
      <c r="A147" s="73"/>
      <c r="B147" s="99" t="s">
        <v>246</v>
      </c>
      <c r="C147" s="100" t="s">
        <v>201</v>
      </c>
      <c r="D147" s="100" t="s">
        <v>201</v>
      </c>
      <c r="E147" s="100">
        <f>SUM(E145:E146)</f>
        <v>0</v>
      </c>
      <c r="G147" s="77"/>
      <c r="H147" s="79">
        <v>243</v>
      </c>
      <c r="I147" s="79" t="s">
        <v>429</v>
      </c>
      <c r="K147" s="109"/>
    </row>
    <row r="148" spans="1:11" ht="77.25" customHeight="1">
      <c r="A148" s="301" t="s">
        <v>86</v>
      </c>
      <c r="B148" s="302"/>
      <c r="C148" s="302"/>
      <c r="D148" s="302"/>
      <c r="E148" s="303"/>
      <c r="G148" s="109"/>
      <c r="K148" s="109"/>
    </row>
    <row r="149" spans="1:11" ht="29.25" customHeight="1">
      <c r="A149" s="60"/>
      <c r="B149" s="75" t="s">
        <v>148</v>
      </c>
      <c r="C149" s="63"/>
      <c r="D149" s="61"/>
      <c r="E149" s="61">
        <v>3800000</v>
      </c>
      <c r="G149" s="109"/>
      <c r="K149" s="109"/>
    </row>
    <row r="150" spans="1:11" ht="15">
      <c r="A150" s="60"/>
      <c r="B150" s="60"/>
      <c r="C150" s="63"/>
      <c r="D150" s="61"/>
      <c r="E150" s="61"/>
      <c r="G150" s="109"/>
      <c r="K150" s="109"/>
    </row>
    <row r="151" spans="1:11" ht="15">
      <c r="A151" s="73"/>
      <c r="B151" s="99" t="s">
        <v>246</v>
      </c>
      <c r="C151" s="100" t="s">
        <v>201</v>
      </c>
      <c r="D151" s="100" t="s">
        <v>201</v>
      </c>
      <c r="E151" s="100">
        <f>SUM(E149:E150)</f>
        <v>3800000</v>
      </c>
      <c r="G151" s="77">
        <v>3800000</v>
      </c>
      <c r="H151" s="79">
        <v>244</v>
      </c>
      <c r="I151" s="79" t="s">
        <v>429</v>
      </c>
      <c r="K151" s="109"/>
    </row>
    <row r="152" spans="1:11" ht="30.75" customHeight="1">
      <c r="A152" s="301" t="s">
        <v>87</v>
      </c>
      <c r="B152" s="302"/>
      <c r="C152" s="302"/>
      <c r="D152" s="302"/>
      <c r="E152" s="303"/>
      <c r="G152" s="109"/>
      <c r="K152" s="109"/>
    </row>
    <row r="153" spans="1:11" ht="15">
      <c r="A153" s="60"/>
      <c r="B153" s="60"/>
      <c r="C153" s="63"/>
      <c r="D153" s="61"/>
      <c r="E153" s="61"/>
      <c r="G153" s="109"/>
      <c r="K153" s="109"/>
    </row>
    <row r="154" spans="1:11" ht="15">
      <c r="A154" s="60"/>
      <c r="B154" s="60"/>
      <c r="C154" s="63"/>
      <c r="D154" s="61"/>
      <c r="E154" s="61"/>
      <c r="G154" s="109"/>
      <c r="K154" s="109"/>
    </row>
    <row r="155" spans="1:11" ht="15">
      <c r="A155" s="73"/>
      <c r="B155" s="99" t="s">
        <v>246</v>
      </c>
      <c r="C155" s="100" t="s">
        <v>201</v>
      </c>
      <c r="D155" s="100" t="s">
        <v>201</v>
      </c>
      <c r="E155" s="100">
        <f>SUM(E153:E154)</f>
        <v>0</v>
      </c>
      <c r="G155" s="77"/>
      <c r="H155" s="79">
        <v>244</v>
      </c>
      <c r="I155" s="79" t="s">
        <v>429</v>
      </c>
      <c r="K155" s="109"/>
    </row>
    <row r="156" spans="7:11" ht="12.75">
      <c r="G156" s="109"/>
      <c r="K156" s="109"/>
    </row>
    <row r="157" spans="1:13" ht="15.75" customHeight="1">
      <c r="A157" s="5" t="s">
        <v>424</v>
      </c>
      <c r="B157" s="5"/>
      <c r="C157" s="81">
        <v>830</v>
      </c>
      <c r="D157" s="5"/>
      <c r="E157" s="5"/>
      <c r="F157" s="5"/>
      <c r="G157" s="146"/>
      <c r="H157" s="138">
        <v>180</v>
      </c>
      <c r="I157" s="139"/>
      <c r="J157" s="139" t="s">
        <v>512</v>
      </c>
      <c r="K157" s="93"/>
      <c r="L157" s="92">
        <v>831</v>
      </c>
      <c r="M157" s="92" t="s">
        <v>441</v>
      </c>
    </row>
    <row r="158" spans="1:13" ht="31.5" customHeight="1">
      <c r="A158" s="185" t="s">
        <v>425</v>
      </c>
      <c r="B158" s="185"/>
      <c r="C158" s="328" t="s">
        <v>544</v>
      </c>
      <c r="D158" s="328"/>
      <c r="E158" s="328"/>
      <c r="F158" s="329"/>
      <c r="G158" s="147"/>
      <c r="H158" s="138">
        <v>130</v>
      </c>
      <c r="I158" s="139"/>
      <c r="J158" s="139"/>
      <c r="K158" s="93"/>
      <c r="L158" s="92"/>
      <c r="M158" s="92"/>
    </row>
    <row r="159" spans="7:13" ht="12.75">
      <c r="G159" s="147"/>
      <c r="H159" s="138">
        <v>140</v>
      </c>
      <c r="I159" s="139"/>
      <c r="J159" s="139"/>
      <c r="K159" s="93"/>
      <c r="L159" s="92"/>
      <c r="M159" s="92"/>
    </row>
    <row r="160" spans="1:13" ht="12.75" customHeight="1">
      <c r="A160" s="288" t="s">
        <v>361</v>
      </c>
      <c r="B160" s="288" t="s">
        <v>372</v>
      </c>
      <c r="C160" s="288" t="s">
        <v>387</v>
      </c>
      <c r="D160" s="288" t="s">
        <v>393</v>
      </c>
      <c r="E160" s="288" t="s">
        <v>389</v>
      </c>
      <c r="G160" s="147"/>
      <c r="H160" s="138">
        <v>120</v>
      </c>
      <c r="I160" s="139"/>
      <c r="J160" s="139"/>
      <c r="K160" s="93"/>
      <c r="L160" s="92"/>
      <c r="M160" s="92"/>
    </row>
    <row r="161" spans="1:13" ht="30" customHeight="1">
      <c r="A161" s="288"/>
      <c r="B161" s="288"/>
      <c r="C161" s="288"/>
      <c r="D161" s="288"/>
      <c r="E161" s="288"/>
      <c r="G161" s="147"/>
      <c r="H161" s="138">
        <v>550</v>
      </c>
      <c r="I161" s="139"/>
      <c r="J161" s="139"/>
      <c r="K161" s="93"/>
      <c r="L161" s="92"/>
      <c r="M161" s="92"/>
    </row>
    <row r="162" spans="1:11" ht="19.5" customHeight="1">
      <c r="A162" s="288"/>
      <c r="B162" s="288"/>
      <c r="C162" s="288"/>
      <c r="D162" s="288"/>
      <c r="E162" s="288"/>
      <c r="G162" s="108">
        <f>SUM(G157:G161)</f>
        <v>0</v>
      </c>
      <c r="H162" s="106"/>
      <c r="I162" s="106"/>
      <c r="J162" s="106"/>
      <c r="K162" s="108">
        <f>SUM(K157:K161)</f>
        <v>0</v>
      </c>
    </row>
    <row r="163" spans="1:11" ht="15">
      <c r="A163" s="53">
        <v>1</v>
      </c>
      <c r="B163" s="53">
        <v>2</v>
      </c>
      <c r="C163" s="53">
        <v>3</v>
      </c>
      <c r="D163" s="53">
        <v>4</v>
      </c>
      <c r="E163" s="53">
        <v>5</v>
      </c>
      <c r="G163" s="109"/>
      <c r="K163" s="109"/>
    </row>
    <row r="164" spans="1:11" ht="90" customHeight="1">
      <c r="A164" s="301" t="s">
        <v>504</v>
      </c>
      <c r="B164" s="302"/>
      <c r="C164" s="302"/>
      <c r="D164" s="302"/>
      <c r="E164" s="303"/>
      <c r="G164" s="109"/>
      <c r="K164" s="109"/>
    </row>
    <row r="165" spans="1:13" ht="15">
      <c r="A165" s="183"/>
      <c r="B165" s="183" t="s">
        <v>534</v>
      </c>
      <c r="C165" s="182"/>
      <c r="D165" s="184">
        <v>1</v>
      </c>
      <c r="E165" s="184">
        <f>C165*D165</f>
        <v>0</v>
      </c>
      <c r="G165" s="109"/>
      <c r="J165" s="327"/>
      <c r="K165" s="327"/>
      <c r="L165" s="327"/>
      <c r="M165" s="327"/>
    </row>
    <row r="166" spans="1:13" ht="15">
      <c r="A166" s="60"/>
      <c r="B166" s="60"/>
      <c r="C166" s="63"/>
      <c r="D166" s="61"/>
      <c r="E166" s="61"/>
      <c r="G166" s="109"/>
      <c r="J166" s="327"/>
      <c r="K166" s="327"/>
      <c r="L166" s="327"/>
      <c r="M166" s="327"/>
    </row>
    <row r="167" spans="1:13" ht="15">
      <c r="A167" s="73"/>
      <c r="B167" s="99" t="s">
        <v>246</v>
      </c>
      <c r="C167" s="100" t="s">
        <v>201</v>
      </c>
      <c r="D167" s="100" t="s">
        <v>201</v>
      </c>
      <c r="E167" s="100">
        <f>SUM(E165:E166)</f>
        <v>0</v>
      </c>
      <c r="G167" s="77"/>
      <c r="H167" s="79">
        <v>831</v>
      </c>
      <c r="I167" s="79" t="s">
        <v>426</v>
      </c>
      <c r="J167" s="327"/>
      <c r="K167" s="327"/>
      <c r="L167" s="327"/>
      <c r="M167" s="327"/>
    </row>
    <row r="168" spans="1:11" ht="30.75" customHeight="1">
      <c r="A168" s="301" t="s">
        <v>87</v>
      </c>
      <c r="B168" s="302"/>
      <c r="C168" s="302"/>
      <c r="D168" s="302"/>
      <c r="E168" s="303"/>
      <c r="G168" s="109"/>
      <c r="K168" s="109"/>
    </row>
    <row r="169" spans="1:11" ht="15">
      <c r="A169" s="60"/>
      <c r="B169" s="60"/>
      <c r="C169" s="63"/>
      <c r="D169" s="61"/>
      <c r="E169" s="61"/>
      <c r="G169" s="109"/>
      <c r="K169" s="109"/>
    </row>
    <row r="170" spans="1:11" ht="15">
      <c r="A170" s="60"/>
      <c r="B170" s="60"/>
      <c r="C170" s="63"/>
      <c r="D170" s="61"/>
      <c r="E170" s="61"/>
      <c r="G170" s="109"/>
      <c r="K170" s="109"/>
    </row>
    <row r="171" spans="1:11" ht="15">
      <c r="A171" s="73"/>
      <c r="B171" s="99" t="s">
        <v>246</v>
      </c>
      <c r="C171" s="100" t="s">
        <v>201</v>
      </c>
      <c r="D171" s="100" t="s">
        <v>201</v>
      </c>
      <c r="E171" s="100">
        <f>SUM(E169:E170)</f>
        <v>0</v>
      </c>
      <c r="G171" s="77"/>
      <c r="H171" s="79">
        <v>831</v>
      </c>
      <c r="I171" s="79" t="s">
        <v>429</v>
      </c>
      <c r="K171" s="109"/>
    </row>
    <row r="172" spans="7:11" ht="12.75">
      <c r="G172" s="109"/>
      <c r="K172" s="109"/>
    </row>
    <row r="173" spans="7:11" ht="12.75">
      <c r="G173" s="109"/>
      <c r="K173" s="109"/>
    </row>
  </sheetData>
  <sheetProtection/>
  <mergeCells count="79">
    <mergeCell ref="A76:E76"/>
    <mergeCell ref="C44:F44"/>
    <mergeCell ref="A46:A48"/>
    <mergeCell ref="B46:B48"/>
    <mergeCell ref="C46:C48"/>
    <mergeCell ref="D46:D48"/>
    <mergeCell ref="E46:E48"/>
    <mergeCell ref="A54:E54"/>
    <mergeCell ref="A58:E58"/>
    <mergeCell ref="E26:E28"/>
    <mergeCell ref="A30:E30"/>
    <mergeCell ref="A34:E34"/>
    <mergeCell ref="A38:E38"/>
    <mergeCell ref="A14:E14"/>
    <mergeCell ref="A18:E18"/>
    <mergeCell ref="A22:F22"/>
    <mergeCell ref="C24:F24"/>
    <mergeCell ref="B26:B28"/>
    <mergeCell ref="C26:C28"/>
    <mergeCell ref="A6:A8"/>
    <mergeCell ref="B6:B8"/>
    <mergeCell ref="C6:C8"/>
    <mergeCell ref="D6:D8"/>
    <mergeCell ref="D26:D28"/>
    <mergeCell ref="A144:E144"/>
    <mergeCell ref="A100:F100"/>
    <mergeCell ref="C102:F102"/>
    <mergeCell ref="A104:A106"/>
    <mergeCell ref="B104:B106"/>
    <mergeCell ref="A152:E152"/>
    <mergeCell ref="A148:E148"/>
    <mergeCell ref="A112:E112"/>
    <mergeCell ref="A116:E116"/>
    <mergeCell ref="A124:E124"/>
    <mergeCell ref="A140:E140"/>
    <mergeCell ref="A132:F132"/>
    <mergeCell ref="C134:F134"/>
    <mergeCell ref="A136:A138"/>
    <mergeCell ref="C136:C138"/>
    <mergeCell ref="C104:C106"/>
    <mergeCell ref="D104:D106"/>
    <mergeCell ref="E104:E106"/>
    <mergeCell ref="A164:E164"/>
    <mergeCell ref="A168:E168"/>
    <mergeCell ref="A62:F62"/>
    <mergeCell ref="C64:F64"/>
    <mergeCell ref="A70:E70"/>
    <mergeCell ref="A95:E95"/>
    <mergeCell ref="C158:F158"/>
    <mergeCell ref="A160:A162"/>
    <mergeCell ref="B160:B162"/>
    <mergeCell ref="A82:E82"/>
    <mergeCell ref="C160:C162"/>
    <mergeCell ref="D160:D162"/>
    <mergeCell ref="E160:E162"/>
    <mergeCell ref="A108:E108"/>
    <mergeCell ref="A120:E120"/>
    <mergeCell ref="A128:E128"/>
    <mergeCell ref="B136:B138"/>
    <mergeCell ref="D136:D138"/>
    <mergeCell ref="E136:E138"/>
    <mergeCell ref="C4:F4"/>
    <mergeCell ref="C89:F89"/>
    <mergeCell ref="A91:A93"/>
    <mergeCell ref="B91:B93"/>
    <mergeCell ref="C91:C93"/>
    <mergeCell ref="D91:D93"/>
    <mergeCell ref="E91:E93"/>
    <mergeCell ref="E6:E8"/>
    <mergeCell ref="A10:E10"/>
    <mergeCell ref="A26:A28"/>
    <mergeCell ref="J165:M167"/>
    <mergeCell ref="A2:F2"/>
    <mergeCell ref="A66:A68"/>
    <mergeCell ref="B66:B68"/>
    <mergeCell ref="C66:C68"/>
    <mergeCell ref="D66:D68"/>
    <mergeCell ref="E66:E68"/>
    <mergeCell ref="A50:E50"/>
  </mergeCells>
  <printOptions/>
  <pageMargins left="0.7086614173228347" right="0.31496062992125984" top="0.35433070866141736" bottom="0.15748031496062992" header="0" footer="0"/>
  <pageSetup fitToHeight="1" fitToWidth="1"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2019-01-16T07:08:57Z</cp:lastPrinted>
  <dcterms:created xsi:type="dcterms:W3CDTF">2010-11-26T07:12:57Z</dcterms:created>
  <dcterms:modified xsi:type="dcterms:W3CDTF">2019-04-05T06:53:34Z</dcterms:modified>
  <cp:category/>
  <cp:version/>
  <cp:contentType/>
  <cp:contentStatus/>
</cp:coreProperties>
</file>